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03"/>
  <workbookPr defaultThemeVersion="166925"/>
  <mc:AlternateContent xmlns:mc="http://schemas.openxmlformats.org/markup-compatibility/2006">
    <mc:Choice Requires="x15">
      <x15ac:absPath xmlns:x15ac="http://schemas.microsoft.com/office/spreadsheetml/2010/11/ac" url="D:\TempUserProfiles\NetworkService\AppData\Local\Packages\oice_16_974fa576_32c1d314_abd\AC\Temp\"/>
    </mc:Choice>
  </mc:AlternateContent>
  <xr:revisionPtr revIDLastSave="0" documentId="8_{644C4765-3826-4054-8517-CC5E59B744EA}" xr6:coauthVersionLast="47" xr6:coauthVersionMax="47" xr10:uidLastSave="{00000000-0000-0000-0000-000000000000}"/>
  <bookViews>
    <workbookView xWindow="-60" yWindow="-60" windowWidth="15480" windowHeight="11640" tabRatio="500" firstSheet="6" activeTab="1" xr2:uid="{00000000-000D-0000-FFFF-FFFF00000000}"/>
  </bookViews>
  <sheets>
    <sheet name="Resumo_da_contratcao_SRSE-3" sheetId="1" r:id="rId1"/>
    <sheet name="estimativa_empresa_sob demanda" sheetId="2" r:id="rId2"/>
    <sheet name="SRSE-3_planilha de custos e for" sheetId="3" r:id="rId3"/>
    <sheet name="Insumos_Diversos" sheetId="4" r:id="rId4"/>
    <sheet name="CCT" sheetId="5" r:id="rId5"/>
    <sheet name="ISSQN_e_Vale-Transporte" sheetId="6" r:id="rId6"/>
    <sheet name="Memória_de_Cálculo" sheetId="7" r:id="rId7"/>
  </sheets>
  <definedNames>
    <definedName name="_xlnm._FilterDatabase" localSheetId="4" hidden="1">CCT!$A$5:$I$20</definedName>
    <definedName name="_xlnm._FilterDatabase" localSheetId="5" hidden="1">'ISSQN_e_Vale-Transporte'!$A$5:$G$7</definedName>
    <definedName name="_xlnm.Print_Area" localSheetId="4">CCT!$A$1:$I$20</definedName>
    <definedName name="_xlnm.Print_Area" localSheetId="3">Insumos_Diversos!$A$1:$H$59</definedName>
    <definedName name="_xlnm.Print_Area" localSheetId="5">'ISSQN_e_Vale-Transporte'!$A$1:$G$6</definedName>
    <definedName name="_xlnm.Print_Area" localSheetId="6">Memória_de_Cálculo!$A$2:$G$103</definedName>
    <definedName name="_xlnm.Print_Area" localSheetId="0">'Resumo_da_contratcao_SRSE-3'!$A$1:$D$12</definedName>
    <definedName name="_xlnm.Print_Area" localSheetId="2">#REF!</definedName>
    <definedName name="_xlnm.Print_Area" localSheetId="1">#REF!</definedName>
    <definedName name="Excel_BuiltIn_Print_Area" localSheetId="4">CCT!$A$1:$B$20</definedName>
    <definedName name="Print_Area_0" localSheetId="0">#REF!</definedName>
    <definedName name="Print_Area_0" localSheetId="1">#REF!</definedName>
    <definedName name="Print_Area_0_0" localSheetId="3">Insumos_Diversos!$A$1:$I$57</definedName>
    <definedName name="Print_Area_0_0" localSheetId="0">#REF!</definedName>
    <definedName name="Print_Area_0_0" localSheetId="1">#REF!</definedName>
    <definedName name="Print_Area_0_0_0" localSheetId="0">#REF!</definedName>
    <definedName name="Print_Area_0_0_0" localSheetId="1">#REF!</definedName>
    <definedName name="Print_Area_0_0_0_0" localSheetId="0">#REF!</definedName>
    <definedName name="Print_Titles_0" localSheetId="2">#REF!</definedName>
    <definedName name="Print_Titles_0_0" localSheetId="2">#REF!</definedName>
    <definedName name="Print_Titles_0_0_0" localSheetId="2">#REF!</definedName>
    <definedName name="Print_Titles_0_0_0_0" localSheetId="2">#REF!</definedName>
    <definedName name="Print_Titles_0_0_0_0_0" localSheetId="2">#REF!</definedName>
    <definedName name="Print_Titles_0_0_0_0_0_0" localSheetId="2">#REF!</definedName>
    <definedName name="Print_Titles_0_0_0_0_0_0_0" localSheetId="2">#REF!</definedName>
    <definedName name="Print_Titles_0_0_0_0_0_0_0_0" localSheetId="2">#REF!</definedName>
    <definedName name="Print_Titles_0_0_0_0_0_0_0_0_0" localSheetId="2">#REF!</definedName>
    <definedName name="Print_Titles_0_0_0_0_0_0_0_0_0_0" localSheetId="2">#REF!</definedName>
    <definedName name="Print_Titles_0_0_0_0_0_0_0_0_0_0_0" localSheetId="2">#REF!</definedName>
    <definedName name="_xlnm.Print_Titles" localSheetId="2">#REF!</definedName>
  </definedNames>
  <calcPr calcId="191028"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65" i="7" l="1"/>
  <c r="C63" i="7"/>
  <c r="C20" i="7"/>
  <c r="C17" i="7"/>
  <c r="C20" i="3"/>
  <c r="C102" i="7"/>
  <c r="C90" i="7"/>
  <c r="C89" i="7"/>
  <c r="C88" i="7"/>
  <c r="C87" i="7"/>
  <c r="C16" i="7"/>
  <c r="B6" i="5"/>
  <c r="A6" i="5"/>
  <c r="A1" i="5"/>
  <c r="E55" i="4"/>
  <c r="E54" i="4"/>
  <c r="E53" i="4"/>
  <c r="E52" i="4"/>
  <c r="E51" i="4"/>
  <c r="E50" i="4"/>
  <c r="E49" i="4"/>
  <c r="E48" i="4"/>
  <c r="E47" i="4"/>
  <c r="E56" i="4" s="1"/>
  <c r="E57" i="4" s="1"/>
  <c r="D38" i="4"/>
  <c r="D37" i="4"/>
  <c r="D36" i="4"/>
  <c r="D35" i="4"/>
  <c r="D34" i="4"/>
  <c r="D33" i="4"/>
  <c r="D32" i="4"/>
  <c r="D31" i="4"/>
  <c r="D30" i="4"/>
  <c r="E23" i="4"/>
  <c r="E22" i="4"/>
  <c r="E21" i="4"/>
  <c r="E20" i="4"/>
  <c r="E19" i="4"/>
  <c r="E18" i="4"/>
  <c r="E17" i="4"/>
  <c r="E16" i="4"/>
  <c r="E15" i="4"/>
  <c r="E14" i="4"/>
  <c r="E13" i="4"/>
  <c r="E12" i="4"/>
  <c r="E11" i="4"/>
  <c r="D10" i="4"/>
  <c r="E10" i="4" s="1"/>
  <c r="D9" i="4"/>
  <c r="E9" i="4" s="1"/>
  <c r="E8" i="4"/>
  <c r="E7" i="4"/>
  <c r="E6" i="4"/>
  <c r="D5" i="4"/>
  <c r="E5" i="4" s="1"/>
  <c r="E4" i="4"/>
  <c r="E3" i="4"/>
  <c r="E24" i="4" s="1"/>
  <c r="E25" i="4" s="1"/>
  <c r="C123" i="3"/>
  <c r="C109" i="3"/>
  <c r="C107" i="3"/>
  <c r="C99" i="3"/>
  <c r="C98" i="3"/>
  <c r="C97" i="3"/>
  <c r="C96" i="3"/>
  <c r="D66" i="3"/>
  <c r="C65" i="3"/>
  <c r="C64" i="3"/>
  <c r="C57" i="3"/>
  <c r="D24" i="3"/>
  <c r="C11" i="3"/>
  <c r="E27" i="2"/>
  <c r="C27" i="2"/>
  <c r="E26" i="2"/>
  <c r="C26" i="2"/>
  <c r="D5" i="1"/>
  <c r="F24" i="2" l="1"/>
  <c r="F22" i="2"/>
  <c r="F20" i="2"/>
  <c r="F18" i="2"/>
  <c r="F16" i="2"/>
  <c r="F14" i="2"/>
  <c r="F25" i="2"/>
  <c r="F23" i="2"/>
  <c r="F21" i="2"/>
  <c r="F19" i="2"/>
  <c r="F17" i="2"/>
  <c r="F15" i="2"/>
  <c r="D26" i="3"/>
  <c r="C128" i="3"/>
  <c r="D116" i="3"/>
  <c r="C105" i="3"/>
  <c r="D93" i="3"/>
  <c r="D82" i="3"/>
  <c r="C72" i="3"/>
  <c r="D61" i="3"/>
  <c r="D47" i="3"/>
  <c r="D39" i="3"/>
  <c r="D64" i="3"/>
  <c r="D65" i="3"/>
  <c r="G30" i="4"/>
  <c r="H30" i="4" s="1"/>
  <c r="G31" i="4"/>
  <c r="H31" i="4" s="1"/>
  <c r="G32" i="4"/>
  <c r="H32" i="4" s="1"/>
  <c r="G33" i="4"/>
  <c r="H33" i="4" s="1"/>
  <c r="G34" i="4"/>
  <c r="H34" i="4" s="1"/>
  <c r="G35" i="4"/>
  <c r="H35" i="4" s="1"/>
  <c r="G36" i="4"/>
  <c r="H36" i="4" s="1"/>
  <c r="G37" i="4"/>
  <c r="H37" i="4" s="1"/>
  <c r="G38" i="4"/>
  <c r="H38" i="4" s="1"/>
  <c r="H39" i="4" l="1"/>
  <c r="H40" i="4" s="1"/>
  <c r="C108" i="3" s="1"/>
  <c r="C111" i="3" s="1"/>
  <c r="C134" i="3" s="1"/>
  <c r="D28" i="3"/>
  <c r="D32" i="3" s="1"/>
  <c r="D27" i="2"/>
  <c r="F13" i="2"/>
  <c r="F27" i="2" s="1"/>
  <c r="C8" i="1" s="1"/>
  <c r="D8" i="1" s="1"/>
  <c r="D26" i="2"/>
  <c r="F12" i="2"/>
  <c r="G14" i="2"/>
  <c r="G16" i="2"/>
  <c r="G18" i="2"/>
  <c r="G20" i="2"/>
  <c r="G22" i="2"/>
  <c r="G24" i="2"/>
  <c r="F26" i="2" l="1"/>
  <c r="C7" i="1" s="1"/>
  <c r="G12" i="2"/>
  <c r="G26" i="2" s="1"/>
  <c r="C130" i="3"/>
  <c r="D42" i="3"/>
  <c r="D41" i="3"/>
  <c r="D43" i="3" s="1"/>
  <c r="D7" i="1" l="1"/>
  <c r="C74" i="3"/>
  <c r="D85" i="3"/>
  <c r="D56" i="3"/>
  <c r="D55" i="3"/>
  <c r="D54" i="3"/>
  <c r="D53" i="3"/>
  <c r="D52" i="3"/>
  <c r="D51" i="3"/>
  <c r="D50" i="3"/>
  <c r="D49" i="3"/>
  <c r="D57" i="3" s="1"/>
  <c r="C75" i="3" s="1"/>
  <c r="D88" i="3" l="1"/>
  <c r="D87" i="3"/>
  <c r="C62" i="7"/>
  <c r="C63" i="3"/>
  <c r="D63" i="3"/>
  <c r="D68" i="3"/>
  <c r="C76" i="3"/>
  <c r="C77" i="3"/>
  <c r="C131" i="3"/>
  <c r="D84" i="3" l="1"/>
  <c r="D99" i="3"/>
  <c r="D86" i="3"/>
  <c r="D89" i="3" l="1"/>
  <c r="C132" i="3" l="1"/>
  <c r="D95" i="3"/>
  <c r="D96" i="3"/>
  <c r="D97" i="3"/>
  <c r="D98" i="3"/>
  <c r="D101" i="3" l="1"/>
  <c r="C133" i="3" l="1"/>
  <c r="C135" i="3" s="1"/>
  <c r="D118" i="3"/>
  <c r="D119" i="3"/>
  <c r="D123" i="3"/>
  <c r="D121" i="3"/>
  <c r="D120" i="3"/>
  <c r="D124" i="3" l="1"/>
  <c r="C136" i="3" s="1"/>
  <c r="C137" i="3"/>
  <c r="C6" i="1" s="1"/>
  <c r="D6" i="1" l="1"/>
  <c r="D9" i="1" s="1"/>
  <c r="C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19" authorId="0" shapeId="0" xr:uid="{00000000-0006-0000-0200-000001000000}">
      <text>
        <r>
          <rPr>
            <sz val="11"/>
            <color rgb="FF000000"/>
            <rFont val="Calibri1"/>
            <charset val="1"/>
          </rPr>
          <t xml:space="preserve">Revisar
</t>
        </r>
      </text>
    </comment>
  </commentList>
</comments>
</file>

<file path=xl/sharedStrings.xml><?xml version="1.0" encoding="utf-8"?>
<sst xmlns="http://schemas.openxmlformats.org/spreadsheetml/2006/main" count="527" uniqueCount="301">
  <si>
    <r>
      <rPr>
        <b/>
        <sz val="11"/>
        <color rgb="FF000000"/>
        <rFont val="Times New Roman"/>
        <family val="1"/>
        <charset val="1"/>
      </rPr>
      <t xml:space="preserve">SUPERINTENDÊNCIA REGIONAL SUDESTE III – SEDE
</t>
    </r>
    <r>
      <rPr>
        <sz val="11"/>
        <color rgb="FF000000"/>
        <rFont val="Times New Roman"/>
        <family val="1"/>
        <charset val="1"/>
      </rPr>
      <t xml:space="preserve">
a) Serviços de copeiragem nas dependências do prédio da Superintendência Regional Sudeste 3, com dedicação de mão-de-obra exclusiva e fornecimento de uniformes, insumos e EPIs;
b) Serviços Gerais (montagem e carregamento de materiais e mobiliário) sob demanda, </t>
    </r>
    <r>
      <rPr>
        <b/>
        <sz val="11"/>
        <color rgb="FF000000"/>
        <rFont val="Times New Roman"/>
        <family val="1"/>
        <charset val="1"/>
      </rPr>
      <t xml:space="preserve">sem dedicação exclusiva de mão-de-obra, </t>
    </r>
    <r>
      <rPr>
        <sz val="11"/>
        <color rgb="FF000000"/>
        <rFont val="Times New Roman"/>
        <family val="1"/>
        <charset val="1"/>
      </rPr>
      <t>para atendimento do prédio da SRSE-3 e todas as unidades a ela vinculadas.</t>
    </r>
  </si>
  <si>
    <t>TIPO DE SERVIÇO</t>
  </si>
  <si>
    <t>QUANTITATIVO</t>
  </si>
  <si>
    <t>VALOR MENSAL DOS SERVIÇOS</t>
  </si>
  <si>
    <t>COPEIRAGEM</t>
  </si>
  <si>
    <t>CARREGADOR (SERVIÇOS GERAIS)*</t>
  </si>
  <si>
    <t>-</t>
  </si>
  <si>
    <t>MONTADOR (SERVIÇOS GERAIS)*</t>
  </si>
  <si>
    <t>Meses de Execução Contratual</t>
  </si>
  <si>
    <t>Legenda:</t>
  </si>
  <si>
    <t>Campos a serem preenchidos pela empresa</t>
  </si>
  <si>
    <t>SERVIÇOS DE CARREGADOR E MONTAGEM DE MÓVEIS – CÁLCULO DE ESTIMATIVA DE DEMANDAS</t>
  </si>
  <si>
    <t>UNIDADE ADMINISTRATIVA</t>
  </si>
  <si>
    <t>VALOR DIÁRIO DOS SERVIÇOS (ESTIMADO)***</t>
  </si>
  <si>
    <t>QTDE MENSAL DE DIÁRIAS ESTIMADAS</t>
  </si>
  <si>
    <t>VALOR MENSAL ESTIMADO</t>
  </si>
  <si>
    <t>TOTAL ESTIMADO (MENSAL)</t>
  </si>
  <si>
    <t>SUPERINTENDÊNCIA REGIONAL SUDESTE III</t>
  </si>
  <si>
    <t>CARREGADOR (SERVIÇOS GERAIS)</t>
  </si>
  <si>
    <t>MONTADOR (SERVIÇOS GERAIS)</t>
  </si>
  <si>
    <t>GEX CAMPOS DOS GOYTACAZES</t>
  </si>
  <si>
    <t>GEX DUQUE DE CAXIAS</t>
  </si>
  <si>
    <t>GEX NITERÓI</t>
  </si>
  <si>
    <t>GEX PETRÓPOLIS</t>
  </si>
  <si>
    <t>GEX RIO DE JANEIRO</t>
  </si>
  <si>
    <t>GEX VOLTA REDONDA</t>
  </si>
  <si>
    <t>TOTAL MENSAL ESTIMADO (CARREGADOR E MONTADOR)</t>
  </si>
  <si>
    <t>PLANILHA DE CUSTOS E FORMAÇÃO DE PREÇOS</t>
  </si>
  <si>
    <t>SERVIÇO DE COPEIRAGEM</t>
  </si>
  <si>
    <t>ANEXO II</t>
  </si>
  <si>
    <t>** demais serviços (sob demanda) deverão ser preenchidos na aba "estimativa_empresa_sob_demanda"</t>
  </si>
  <si>
    <t>DADOS BÁSICOS</t>
  </si>
  <si>
    <t>Data de apresentação da proposta (dia/mês/ano)</t>
  </si>
  <si>
    <t>Município/UF</t>
  </si>
  <si>
    <t>RIO DE JANEIRO</t>
  </si>
  <si>
    <t>Tipo de serviço</t>
  </si>
  <si>
    <t>Copeiragem</t>
  </si>
  <si>
    <t>Número de meses de execução contratual</t>
  </si>
  <si>
    <t>UNIDADE</t>
  </si>
  <si>
    <t>SUPERINTENDÊNCIA REGIONAL SUDESTE III – RJ</t>
  </si>
  <si>
    <t>DADOS COMPLEMENTARES</t>
  </si>
  <si>
    <t>Salário normativo da categoria profissional</t>
  </si>
  <si>
    <t>Categoria profissional</t>
  </si>
  <si>
    <t>Copeira(o) 
(CBO 5134-25)</t>
  </si>
  <si>
    <t>Período do Acordo, Convenção ou Dissídio</t>
  </si>
  <si>
    <t>Data base da categoria (dia/mês/ano)</t>
  </si>
  <si>
    <t>Módulo 1 - Composição da Remuneração</t>
  </si>
  <si>
    <t>Composição da Remuneração</t>
  </si>
  <si>
    <t>Percentual (%)</t>
  </si>
  <si>
    <t>Valor (R$)</t>
  </si>
  <si>
    <t>A</t>
  </si>
  <si>
    <t>Salário-Base</t>
  </si>
  <si>
    <t>B</t>
  </si>
  <si>
    <t>Adicional de Periculosidade</t>
  </si>
  <si>
    <t>C</t>
  </si>
  <si>
    <t>Adicional de Insalubridade</t>
  </si>
  <si>
    <t>D</t>
  </si>
  <si>
    <t>Adicional Noturno</t>
  </si>
  <si>
    <t>E</t>
  </si>
  <si>
    <t>Adicional de Hora Noturna Reduzida</t>
  </si>
  <si>
    <t>F</t>
  </si>
  <si>
    <t xml:space="preserve">Outros (especificar) </t>
  </si>
  <si>
    <t>Total</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</si>
  <si>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</si>
  <si>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</si>
  <si>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</si>
  <si>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</si>
  <si>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</si>
  <si>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</si>
  <si>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</si>
  <si>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</si>
  <si>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</si>
  <si>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</si>
  <si>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</si>
  <si>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</si>
  <si>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</si>
  <si>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</si>
  <si>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SEBRAE</t>
  </si>
  <si>
    <t>G</t>
  </si>
  <si>
    <t>INCRA</t>
  </si>
  <si>
    <t>H</t>
  </si>
  <si>
    <t>FGTS</t>
  </si>
  <si>
    <t>Submódulo 2.3 - Benefícios Mensais e Diários.</t>
  </si>
  <si>
    <t>2.3</t>
  </si>
  <si>
    <t>Benefícios Mensais e Diários</t>
  </si>
  <si>
    <t>Transporte</t>
  </si>
  <si>
    <t>Auxílio-Refeição/Alimentação</t>
  </si>
  <si>
    <t>Benefício Social Familiar</t>
  </si>
  <si>
    <t>Seguro de Vida</t>
  </si>
  <si>
    <t>Outros (especificar)</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</si>
  <si>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</si>
  <si>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</si>
  <si>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</si>
  <si>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</si>
  <si>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</si>
  <si>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</si>
  <si>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</si>
  <si>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</si>
  <si>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</si>
  <si>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</si>
  <si>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4.1</t>
  </si>
  <si>
    <t>Ausências Legais</t>
  </si>
  <si>
    <t>Cobertura de Férias</t>
  </si>
  <si>
    <t>Licença-paternidade</t>
  </si>
  <si>
    <t>Ausências por acidente de trabalho</t>
  </si>
  <si>
    <t>Afastamento Maternidade</t>
  </si>
  <si>
    <t>Módulo 5 - Insumos Diversos</t>
  </si>
  <si>
    <t>Insumos Diversos</t>
  </si>
  <si>
    <t>Materiais</t>
  </si>
  <si>
    <t>Equipamentos</t>
  </si>
  <si>
    <t>Uniformes</t>
  </si>
  <si>
    <t>Módulo 6 - Custos Indiretos, Tributos e Lucro</t>
  </si>
  <si>
    <t>Custos Indiretos, Tributos e Lucro</t>
  </si>
  <si>
    <t>Custos Indiretos</t>
  </si>
  <si>
    <t>Lucro Antes do Imposto de Renda</t>
  </si>
  <si>
    <t>Tributos</t>
  </si>
  <si>
    <t>PIS</t>
  </si>
  <si>
    <t>COFINS</t>
  </si>
  <si>
    <t>ISSQN</t>
  </si>
  <si>
    <t>2. QUADRO-RESUMO DO CUSTO POR EMPREGADO</t>
  </si>
  <si>
    <t>Mão de obra vinculada à execução contratual (valor por empregado)</t>
  </si>
  <si>
    <t>Subtotal (A + B +C+ D+E)</t>
  </si>
  <si>
    <t>Módulo 6 – Custos Indiretos, Tributos e Lucro</t>
  </si>
  <si>
    <t>Valor Total por Empregado</t>
  </si>
  <si>
    <t>MATERIAIS PARA COPEIRAGEM - MENSAL</t>
  </si>
  <si>
    <t>ESPECIFICAÇÃO</t>
  </si>
  <si>
    <t>VALOR UNITÁRIO</t>
  </si>
  <si>
    <t>QUANTIDADE MENSAL</t>
  </si>
  <si>
    <t>VALOR ESTIMADO</t>
  </si>
  <si>
    <t>Adoçante</t>
  </si>
  <si>
    <t>unid</t>
  </si>
  <si>
    <t>Água Mineral</t>
  </si>
  <si>
    <t>Garrafão 20 litros</t>
  </si>
  <si>
    <t>Café torrado moído, intensidade média, tipo tradicional, empacotamento vácuo, Prazo de validade mínimo de 10 meses.</t>
  </si>
  <si>
    <t>kg</t>
  </si>
  <si>
    <t>Chá</t>
  </si>
  <si>
    <t>cx 25 unid</t>
  </si>
  <si>
    <t>coador de café 20 litros algodão com cabo</t>
  </si>
  <si>
    <t>unidade</t>
  </si>
  <si>
    <t>Colher descartável</t>
  </si>
  <si>
    <t>cento</t>
  </si>
  <si>
    <t>Copo descartável café 50 ml</t>
  </si>
  <si>
    <t>Copo descartável líquidos frios e quentes 180 ml</t>
  </si>
  <si>
    <t>Detergente</t>
  </si>
  <si>
    <t>500 ml</t>
  </si>
  <si>
    <t>Esponja de espuma dupla face</t>
  </si>
  <si>
    <t>pct 4 unid</t>
  </si>
  <si>
    <t>Flanela</t>
  </si>
  <si>
    <t>Guardanapo de papel extra-macio folha dupla</t>
  </si>
  <si>
    <t>pct 50</t>
  </si>
  <si>
    <t>Pano de prato</t>
  </si>
  <si>
    <t>Sabão em barra</t>
  </si>
  <si>
    <t>5 unid</t>
  </si>
  <si>
    <t>Total mensal</t>
  </si>
  <si>
    <t>Total por posto (Total mensal /4)</t>
  </si>
  <si>
    <t>EQUIPAMENTOS</t>
  </si>
  <si>
    <t>DESCRIÇÃO</t>
  </si>
  <si>
    <t>QUANTIDADE (G)</t>
  </si>
  <si>
    <t>VALOR UNITÁRIO (H)</t>
  </si>
  <si>
    <t>VALOR TOTAL I = (G x H)</t>
  </si>
  <si>
    <t>VIDA ÚTIL EM MESES</t>
  </si>
  <si>
    <t>VALOR RESIDUAL K = (I * J) *</t>
  </si>
  <si>
    <t>VALOR MENSAL (I - K)/L</t>
  </si>
  <si>
    <t>(L)</t>
  </si>
  <si>
    <t>% (J)</t>
  </si>
  <si>
    <t>R$ (K)</t>
  </si>
  <si>
    <t>Copo de vidro 300 ml</t>
  </si>
  <si>
    <t>Conjunto xícara e pires 50 ml</t>
  </si>
  <si>
    <t>Bule 1 litro</t>
  </si>
  <si>
    <t>Bandeja</t>
  </si>
  <si>
    <t>Açucareiro 350g com tampa e colher em aço inoxidável</t>
  </si>
  <si>
    <t>Garrafa Térmica 1,8 litro com pressão e ampola imquebrável</t>
  </si>
  <si>
    <t>Suporte para galao de agua, com funcao para resfriamento de agua</t>
  </si>
  <si>
    <t>Cafeteria elétrica, capacidade 20 litros, potência 3000w</t>
  </si>
  <si>
    <t>Carrinho de chá</t>
  </si>
  <si>
    <t xml:space="preserve">Total </t>
  </si>
  <si>
    <t>Total mensal por posto</t>
  </si>
  <si>
    <t>(*) Para fins de cálculo do custo referente aos “materiais e utensílios”, as proponentes deverão observar os parâmetros fixados, no tocante ao valor residual correspondente a 20% do valor item, bem como a estimativa de vida útil dos bens (60 meses), correspondendo a uma taxa de depreciação de 10% ou 20% ao ano, com base nas normas contábeis e tributárias vigentes.</t>
  </si>
  <si>
    <t>UNIFORMES  E EPI - COPEIRAGEM</t>
  </si>
  <si>
    <t>QUANTIDADE ANUAL</t>
  </si>
  <si>
    <t xml:space="preserve">Avental </t>
  </si>
  <si>
    <t>Unidade</t>
  </si>
  <si>
    <t>Blusa</t>
  </si>
  <si>
    <t>Calça</t>
  </si>
  <si>
    <t>Camisas Operacionais</t>
  </si>
  <si>
    <t>Touca descartável</t>
  </si>
  <si>
    <t>caixa com 100</t>
  </si>
  <si>
    <t>Luva de segurança térmica</t>
  </si>
  <si>
    <t>par</t>
  </si>
  <si>
    <t>Crachá em PVC impressão frente + cordão</t>
  </si>
  <si>
    <t>Meias</t>
  </si>
  <si>
    <t>Par</t>
  </si>
  <si>
    <t>Sapato de seguranca</t>
  </si>
  <si>
    <t>Total anual</t>
  </si>
  <si>
    <t>ENDEREÇO</t>
  </si>
  <si>
    <t>MUNICÍPIO</t>
  </si>
  <si>
    <t>CCT 2023 (REGISTRO)</t>
  </si>
  <si>
    <t>DATA-BASE</t>
  </si>
  <si>
    <t>SALÁRIO-BASE 
(COPEIRA)</t>
  </si>
  <si>
    <t>SALÁRIO (CARREGADOR E MONTADOR)</t>
  </si>
  <si>
    <t>AUXILIO ALIMENTAÇÃO (POR DIA ÚTIL)</t>
  </si>
  <si>
    <t>BENEFICIO SOCIAL FAMILIAR</t>
  </si>
  <si>
    <t>SUPERINTENDÊNCIA REGIONAL SUDESTE III - SEDE</t>
  </si>
  <si>
    <t>ALÍQUOTA ISSQN</t>
  </si>
  <si>
    <t>LEGISLAÇÃO ISSQN</t>
  </si>
  <si>
    <t>TARIFA VT</t>
  </si>
  <si>
    <t>FONTE VALOR VT</t>
  </si>
  <si>
    <t>Rua Pedro Lessa, 36, 12º andar – Centro – CEP 20.030-030</t>
  </si>
  <si>
    <t>DECRETO Nº 10.514 DE 08 DE OUTUBRO DE 1991, com alterações</t>
  </si>
  <si>
    <t>^</t>
  </si>
  <si>
    <t>SERVIÇO DE COPEIRAGEM E SERVICOS GERAIS (CARREGADOR/MONTADOR)</t>
  </si>
  <si>
    <t>PLANILHA DE CUSTOS E FORMAÇÃO DE PREÇOS - COPEIRAGEM / CARREGADOR / MONTADOR</t>
  </si>
  <si>
    <t>Rio de Janeiro</t>
  </si>
  <si>
    <t>Copeiragem e Serviços Gerais (carregador e montador)</t>
  </si>
  <si>
    <t>SRSE-3</t>
  </si>
  <si>
    <t>Copeiragem (5134-25)
Carregador (7832-15)
Montador (</t>
  </si>
  <si>
    <t>preencher na aba CCT</t>
  </si>
  <si>
    <t>Rubrica</t>
  </si>
  <si>
    <t>Legislação</t>
  </si>
  <si>
    <t>Observação</t>
  </si>
  <si>
    <t>Salário Base</t>
  </si>
  <si>
    <t>vide aba CCT</t>
  </si>
  <si>
    <t>Memória de Cálculo</t>
  </si>
  <si>
    <t>Art 7°, inc. VIII da CF/88;
Art 1°, § único do Decreto n° 57.155 de 03/11/65; Art. 1°;
§§ 1° e 2° da Lei 4.090/62
Jurisprudência TCU – Acórdão nº 1753/2008 – Plenário</t>
  </si>
  <si>
    <t>Módulo 1 x 8,33%</t>
  </si>
  <si>
    <t>Art. 129 da CLT
Art 7° , inciso XVII da CF/88;
Anexo XII da IN 05/2017</t>
  </si>
  <si>
    <t>Módulo 1 x 2,78%</t>
  </si>
  <si>
    <t>Percentual de 2,78 encontrado através de: (1 / 3) / 12 meses.
(Anexo VII-D da IN/SEGES/MP n° 05/2017)</t>
  </si>
  <si>
    <t>Art. 195, inciso I, alínea “a” da CF
Art 22, inc. I da Lei 8.212/91;
IN RFB n° 971/2009 (art. 72, inc. I);
Acórdão TCU n° 1.753/2008 Plenario – item 49 do Relatório</t>
  </si>
  <si>
    <t>20% x (Módulo 1 + Submódulo 2.1)</t>
  </si>
  <si>
    <t>Art. 3°, inciso I do Decreto n° 87.043/1982;
Art. 15 – Lei nº 9.424/96;
Art. 1º § 1º – Decreto Nº 6.003/2006;
Art. 212 § 5º da Constituição Federal;
Súmula Nº 732 do STF.</t>
  </si>
  <si>
    <t>2,5% x (Módulo 1 + Submódulo 2.1)</t>
  </si>
  <si>
    <t>Art. 22, inciso II, alíneas “b” e “c” da Lei nº 8.212/91;
Resolução MPS/ CNPS nº 1.316, de 31 de maio de 2010;
Súmula nº 351 – STJ;
Decreto nº 6.042/2007;
Decreto nº 6.957/2009;
Decreto nº 3.048/99.</t>
  </si>
  <si>
    <t>3% x (Módulo 1 + Submódulo 2.1)</t>
  </si>
  <si>
    <t>Percentual de 1,5% conforme Estudo sobre a Composição de Custos dos Serviços de Limpeza do Ministério da Economia (2019).</t>
  </si>
  <si>
    <r>
      <rPr>
        <sz val="12"/>
        <color rgb="FF000000"/>
        <rFont val="Times New Roman1"/>
        <charset val="1"/>
      </rPr>
      <t xml:space="preserve">Art. 30 da Lei n° 8.036/90;
</t>
    </r>
    <r>
      <rPr>
        <sz val="12"/>
        <color rgb="FF000000"/>
        <rFont val="Times New Roman"/>
        <family val="1"/>
        <charset val="1"/>
      </rPr>
      <t>Art. 240 da Constituição Federal;
Art. 3° do Decreto-Lei n° 9853/46;
Acórdão TCU n° 1753/2008 – Plenário (item 49 do relatório)</t>
    </r>
  </si>
  <si>
    <t>1,5% x (Módulo 1 + Submódulo 2.1)</t>
  </si>
  <si>
    <t>Art. 4° do Decreto-Lei 8621/46;
Decreto-Lei n° 2.318/86
Acórdão TCU n° 1753/2008 – Plenário (item 49 do Relatório)</t>
  </si>
  <si>
    <t>1,0% x (Módulo 1 + Submódulo 2.1)</t>
  </si>
  <si>
    <t>Lei n° 8.029/90, alterado pela Lei n° 8.154/90;
Jurisprudência – TCU – Acórdão nº 1753/2008 – Plenário</t>
  </si>
  <si>
    <t>0,6% x (Módulo 1 + Submódulo 2.1)</t>
  </si>
  <si>
    <t>Art. 15 da Lei Complementar nº 11, de 25 de maio de 1971;
Jurisprudência TCU – Acórdão nº 1753/2008 – Plenário;
Art. 1° inciso I e art. 3º, do Decreto-Lei n° 1.146/1970</t>
  </si>
  <si>
    <t>0,2% x (Módulo 1 + Submódulo 2.1)</t>
  </si>
  <si>
    <t>Art. 15 da Lei nº 8.036/90;
Art. 7º inciso III da Constituição Federal;
Súmula nº 63 do TST;
Acórdão nº 1753/2008 – Plenário</t>
  </si>
  <si>
    <t>8,0% x (Módulo 1 + Submódulo 2.1)</t>
  </si>
  <si>
    <t>Nota: O cálculo leva em consideração as alíquotas dos tributos, não prevendo os regimes especiais de tributação e/ou desoneração de folha de pagamento.</t>
  </si>
  <si>
    <t>Valor unitário (R$)</t>
  </si>
  <si>
    <t>Cláusula 14° da CCT RJ000850/2023
Art. 6° e 9° do Decreto n° 95.247/87
Art. 2° e 4°, § único e Art. 5°, § 3° da Lei 7418/85
Art. 458, §2°, inc. III da CLT
Acórdão TCU n° 282/09 – 1ª Câmara (Voto)</t>
  </si>
  <si>
    <t>Se (22 dias x 2 vales/dia x tarifa) – (salário x 6%) &gt; 0 (Devido 22 dias x 2 vales/dia x tarifa) – (salário x 6%)                                   Se (22 dias x 2 vales/dia x tarifa) – (salário x 6%) &lt; 0 (não deve ser provisionado nenhum valor)</t>
  </si>
  <si>
    <t xml:space="preserve">- Considerou-se o valor correspondente a duas passagens por dia, conforme Caderno de Logística dos Serviços de Limpeza;
</t>
  </si>
  <si>
    <t>Cláusula 16° da CCT RJ000850/2023</t>
  </si>
  <si>
    <t>90%*(Valor unitário x 22)</t>
  </si>
  <si>
    <t xml:space="preserve">
- Desconto de 10% sobre o valor do benefício, conforme Parágrafo 2° da Cláusula 12° da CCT RJ000850/2023
</t>
  </si>
  <si>
    <t>Valor unitário</t>
  </si>
  <si>
    <t>Benefício Social e Amparo à Família</t>
  </si>
  <si>
    <t>Cláusula 20° da CCT RJ000850/2023</t>
  </si>
  <si>
    <t>***Valor referente ao convênio com o Instituto de Desenvolvimento Sócio/Econômico dos Trabalhadores de Baixa Renda IDESBRE;</t>
  </si>
  <si>
    <r>
      <rPr>
        <sz val="12"/>
        <color rgb="FF000000"/>
        <rFont val="Times New Roman"/>
        <family val="1"/>
        <charset val="1"/>
      </rPr>
      <t xml:space="preserve">Art. 7°, XXI da CF/1988
Art. 487, °1 da CLT
</t>
    </r>
    <r>
      <rPr>
        <sz val="12"/>
        <color rgb="FF000000"/>
        <rFont val="Calibri"/>
        <family val="2"/>
        <charset val="1"/>
      </rPr>
      <t xml:space="preserve">Art. 1° da Lei 12506/2011
</t>
    </r>
    <r>
      <rPr>
        <sz val="10"/>
        <color rgb="FF000000"/>
        <rFont val="Calibri"/>
        <family val="2"/>
        <charset val="1"/>
      </rPr>
      <t xml:space="preserve">Acórdãos TCU 1904/2007, 3.006/2010 – Plenário e 11.186/2017 – Plenário e 1.586/2018 – Plenário
</t>
    </r>
    <r>
      <rPr>
        <sz val="12"/>
        <color rgb="FF000000"/>
        <rFont val="Times New Roman"/>
        <family val="1"/>
        <charset val="1"/>
      </rPr>
      <t>Parecer Referencial n° 001/2020/CLIC/PFE-INSS-SEDE/PGF/AGU</t>
    </r>
  </si>
  <si>
    <t>Fórmula: [100% x (1/12) x 5,55%] = 0,46%
Em que:
100% = salário integral
1 = um mês não trabalhado
12 = número de meses do ano
5,55% = percentual de empregados demitidos que não trabalham durante o aviso prévio, de acordo com estudo do STF
Base de Cálculo:(Módulo 1 + Submódulo 2.1 + Submódulo 2.3)</t>
  </si>
  <si>
    <t>- Fórmula obtida no Acórdão TCU 1904/2007 – Plenário;
- De acordo com o Parecer Referencial n° 001/2020/CLIC/PFE-INSS-SEDE/PGF/AGU, em caso de prorrogação do contrato, o percentual máximo dessa parcela será de 0,046% a cada ano de prorrogação.</t>
  </si>
  <si>
    <t>Lei 8.063/90</t>
  </si>
  <si>
    <t>0,04% x (Módulo 1 + Submódulo 2.1)</t>
  </si>
  <si>
    <t>- O percentual de 0,04 foi encontrado através do seguinte: % Aviso Prévio Indenizado x % FGTS.
- Utilizada a mesma base de cálculo que foi levada em conta para cálculo do FGTS.</t>
  </si>
  <si>
    <r>
      <rPr>
        <sz val="12"/>
        <color rgb="FF000000"/>
        <rFont val="Times New Roman1"/>
        <charset val="1"/>
      </rPr>
      <t xml:space="preserve">Art. 18 da lei 8036/90
</t>
    </r>
    <r>
      <rPr>
        <sz val="12"/>
        <color rgb="FF000000"/>
        <rFont val="Times New Roman"/>
        <family val="1"/>
        <charset val="1"/>
      </rPr>
      <t>Acórdão TCU 1186/2017-Plenário, Plenário, 3.006/2010 – Plenário e 11.186/2017 – Plenário e 1.586/2018 – Plenário</t>
    </r>
  </si>
  <si>
    <t>Fórmula: [(100%/30) x 7]/12 = 1,94%
Onde:
100% = salário integral
30 = número de dias no mês
7 = número de dias de aviso prévio a que o empregado tem direito de se ausentar
12 = número de meses no ano
Base de Cálculo:(Módulo 1 + Submódulo 2.1 + Submódulo 2.3)</t>
  </si>
  <si>
    <t>- Fórmula obtida no Acórdão TCU 1904/2007;
- De acordo com o Parecer Referencial n° 001/2020/CLIC/PFE-INSS-SEDE/PGF/AGU, em caso de prorrogação do contrato, o percentual máximo dessa parcela será de 0,194% a cada ano de prorrogação.</t>
  </si>
  <si>
    <r>
      <rPr>
        <sz val="12"/>
        <color rgb="FF000000"/>
        <rFont val="Times New Roman1"/>
        <charset val="1"/>
      </rPr>
      <t xml:space="preserve">Art. 18 da lei 8036/90
</t>
    </r>
    <r>
      <rPr>
        <sz val="12"/>
        <color rgb="FF000000"/>
        <rFont val="Times New Roman"/>
        <family val="1"/>
        <charset val="1"/>
      </rPr>
      <t>Acórdão TCU 1186/2017-Plenário</t>
    </r>
  </si>
  <si>
    <t>0,72% x (Módulo 1 + Submódulo 2.1)</t>
  </si>
  <si>
    <t>- O percentual de 0,72 é encontrado através do seguinte: Aviso Prévio Trabalhado x % Total do Módulo 2.2.
- Utilizada a mesma base de cálculo que foi levada em conta no submódulo 2.2.</t>
  </si>
  <si>
    <t>Multa do FGTS sobre o aviso prévio indenizado e sobre o aviso prévio trabalhado</t>
  </si>
  <si>
    <t>Art. 15 da Lei nº 8.036, de 11 de maio de 1990
§ 1º do art. 18 da Lei nº 8.036, de 11 de maio de 1990
Art. 1º da Lei Complementar nº 110, de 29 de junho de 2001
Art. 12 da Lei nº 13.932, de 11 de dezembro de 2019</t>
  </si>
  <si>
    <t>4% x (Módulo 1 + Submódulo 2.1)</t>
  </si>
  <si>
    <t>- Anexo XII, item 14 da IN 05/2017
- Conforme orientação do Anexo XII da IN 05/2017 e site compras governamentais através de https://www.gov.br/compras/pt-br/centrais-de-conteudo/orientacoes-e-procedimentos/26-extincao-da-contribuicao-social-de-10-sobre-o-fgts-e-os-contratos-administrativos.
- Utilizada a mesma base de cálculo que foi levada em conta no submódulo 2.2.</t>
  </si>
  <si>
    <t>Nota: Nos termos da NOTA PGFN/CRJ/Nº 485/2016, de 30 de maio de 2016 (aprovada em 2 de junho de 2016), e com esteio no artigo 19, inciso V, parágrafos 4º, 5º e 7º da Lei n.º 10.522, de 2002, e no artigo 3º, parágrafo 3º da Portaria Conjunta PGFN/RFB n.º 1, de 2014, o aviso prévio indenizado, exceto seu reflexo no 13º salário, não integra a base de cálculo para fins de incidência das contribuições sociais previdenciárias incidentes sobre a folha de salários.</t>
  </si>
  <si>
    <t>Nota: A parcela mensal a título de aviso prévio trabalhado e indenizado será no percentual máximo de 1.94% e 0,46%, respectivamente, no primeiro ano e, em caso de prorrogação do contrato, o percentual máximo dessa parcela será de 0,194% e 0,046%, respectivamente, a cada ano de prorrogação, a ser incluído por ocasião da formulação do Termo Aditivo, nos termos do Acordão n° 1.186/2017 – Plenário e Lei n° 12.506/2011.</t>
  </si>
  <si>
    <t>Art. 129 e 130 da CLT
Art. 7°, inc XVII da CF/88</t>
  </si>
  <si>
    <t>8,33% x (Módulo 1 + Módulo 2 + Módulo 3)</t>
  </si>
  <si>
    <t>- Custo mensal que a contratada tem com a remuneração de substituto do terceirizado que goza de férias.                                - Percentual de 8,33% é encontrado através de : 1 / 12 meses.</t>
  </si>
  <si>
    <r>
      <rPr>
        <sz val="12"/>
        <color rgb="FF000000"/>
        <rFont val="Times New Roman1"/>
        <charset val="1"/>
      </rPr>
      <t xml:space="preserve">Art 131 , I, Art. 473, I, II, X e XI da CLT
</t>
    </r>
    <r>
      <rPr>
        <sz val="12"/>
        <color rgb="FF000000"/>
        <rFont val="Times New Roman"/>
        <family val="1"/>
        <charset val="1"/>
      </rPr>
      <t>Súmula TST n° 89</t>
    </r>
  </si>
  <si>
    <t>1,35% x (Módulo 1 + Módulo 2 + Módulo 3)</t>
  </si>
  <si>
    <t>- O percentual de 1,35% é encontrado através do seguinte: 4,8740 / 30 dias / 12 meses. Ver quadro abaixo “ Média de faltas anuais por motivos legais.</t>
  </si>
  <si>
    <r>
      <rPr>
        <sz val="12"/>
        <color rgb="FF000000"/>
        <rFont val="Times New Roman1"/>
        <charset val="1"/>
      </rPr>
      <t xml:space="preserve">Art 473, inciso III da CLT, Lei 11.770/208
</t>
    </r>
    <r>
      <rPr>
        <sz val="12"/>
        <color rgb="FF000000"/>
        <rFont val="Times New Roman"/>
        <family val="1"/>
        <charset val="1"/>
      </rPr>
      <t>Inciso XIX do art. 7º da Constituição Federal</t>
    </r>
  </si>
  <si>
    <r>
      <rPr>
        <sz val="12"/>
        <color rgb="FF000000"/>
        <rFont val="Times New Roman1"/>
        <charset val="1"/>
      </rPr>
      <t xml:space="preserve">Fórmula: {[(5/30)/12]x(1,5%x100%*51,67%)} = 0,01%
Em que:
</t>
    </r>
    <r>
      <rPr>
        <sz val="12"/>
        <color rgb="FF000000"/>
        <rFont val="Times New Roman"/>
        <family val="1"/>
        <charset val="1"/>
      </rPr>
      <t xml:space="preserve">5 = número de dias em que o empregado não trabalha e a Contratada o remunera;
30 = número de dias no mês;
12 = número de meses no ano;
1,5% = média trabalhadores que são pais durante o ano, de acordo estatísticas IBGE;
100% = salário integral
</t>
    </r>
    <r>
      <rPr>
        <sz val="12"/>
        <color rgb="FF000000"/>
        <rFont val="Times New Roman1"/>
        <charset val="1"/>
      </rPr>
      <t xml:space="preserve">
</t>
    </r>
    <r>
      <rPr>
        <sz val="12"/>
        <color rgb="FF000000"/>
        <rFont val="Times New Roman"/>
        <family val="1"/>
        <charset val="1"/>
      </rPr>
      <t>Base de Cálculo: Módulo 1 + Módulo 2 + Módulo 3</t>
    </r>
  </si>
  <si>
    <t>- Fórmula obtida no Acórdão TCU 1904/2007 – Plenário;
- Considerado o percentual de 51,67% de homens no serviço de limpeza (Caderno Técnico – Serviço de Limpeza)</t>
  </si>
  <si>
    <r>
      <rPr>
        <sz val="12"/>
        <color rgb="FF000000"/>
        <rFont val="Times New Roman1"/>
        <charset val="1"/>
      </rPr>
      <t xml:space="preserve">Arts. 19 a 23 da Lei 8.213/91
</t>
    </r>
    <r>
      <rPr>
        <sz val="12"/>
        <color rgb="FF000000"/>
        <rFont val="Times New Roman"/>
        <family val="1"/>
        <charset val="1"/>
      </rPr>
      <t>Lei nº 6.367/76
Art. 473 da CLT</t>
    </r>
  </si>
  <si>
    <t>0,27% x (Módulo 1 + Módulo 2 + Módulo 3)</t>
  </si>
  <si>
    <r>
      <rPr>
        <sz val="12"/>
        <color rgb="FF000000"/>
        <rFont val="Times New Roman"/>
        <family val="1"/>
        <charset val="1"/>
      </rPr>
      <t>- Considera uma média de faltas anuais por acidente de trabalho de 0,9659 (Fonte: SEGES – Caderno Técnico – Limpeza – Minas Gerais</t>
    </r>
    <r>
      <rPr>
        <sz val="12"/>
        <color rgb="FF000000"/>
        <rFont val="Times New Roman1"/>
        <charset val="1"/>
      </rPr>
      <t xml:space="preserve">).
</t>
    </r>
    <r>
      <rPr>
        <sz val="12"/>
        <color rgb="FF000000"/>
        <rFont val="Times New Roman"/>
        <family val="1"/>
        <charset val="1"/>
      </rPr>
      <t>- O percentual de 0,27 é encontrado através do seguinte: (0,9545 / 30 dias / 12 meses). Obs: O percentual de 0,27% é utilizado pelo Acórdão TCU 4.203/2011 - 2ª Câm. que utiliza o Acórdão 1.753/2008 -P como referência.</t>
    </r>
  </si>
  <si>
    <t>Impacto do item férias sobre a licença maternidade.</t>
  </si>
  <si>
    <t>Fórmula: (120/30)*48,33%*0,0032
Em que:
120 = número de dias de afastamento maternidade;
30 = número de dias no mês;
48,33% = percentual de mulheres no serviço de limpeza
0,0032 = número de ocorrência de afastamento maternidade obtido pelo censo do IBGE</t>
  </si>
  <si>
    <r>
      <rPr>
        <sz val="12"/>
        <color rgb="FF000000"/>
        <rFont val="Times New Roman1"/>
        <charset val="1"/>
      </rPr>
      <t>- Considerou-se que o salário maternidade é financiando pelo INSS.
-Considerou-se a expectativa mensal de afastamentos por licença maternidade (IBGE): 0,0032 . - Considerou-se que 48,33% são mulheres na limpeza.
- O percentual de 0,62 é encontrado através de :(120 dias / 30 dias * 10,12% * 0,0032)</t>
    </r>
    <r>
      <rPr>
        <b/>
        <u/>
        <sz val="11"/>
        <color rgb="FF000000"/>
        <rFont val="Calibri"/>
        <family val="2"/>
        <charset val="1"/>
      </rPr>
      <t xml:space="preserve"> / 12 meses.</t>
    </r>
  </si>
  <si>
    <t>Ausência Legais (Diversas)</t>
  </si>
  <si>
    <t>Média de faltas anuais por motivos legais ( dias)</t>
  </si>
  <si>
    <t>Ausência justificada</t>
  </si>
  <si>
    <t>Afastamento por doença</t>
  </si>
  <si>
    <t>Consulta médica filho</t>
  </si>
  <si>
    <t>Óbitos na família</t>
  </si>
  <si>
    <t>Casamento</t>
  </si>
  <si>
    <t>Doação de sangue</t>
  </si>
  <si>
    <t>Testemunho</t>
  </si>
  <si>
    <t>Consulta pré-natal</t>
  </si>
  <si>
    <t>Fonte: SEGES – Caderno Técnico – Limpeza – Rio de Janeiro, p.19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</si>
</sst>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00\ ;&quot; (&quot;#,##0.00\);\-#\ ;@\ "/>
    <numFmt numFmtId="165" formatCode="#,##0.00\ ;\-#,##0.00\ ;\-#\ ;@\ "/>
    <numFmt numFmtId="166" formatCode="_-[$R$-416]\ * #,##0.00_-;\-[$R$-416]\ * #,##0.00_-;_-[$R$-416]\ * \-??_-;_-@_-"/>
    <numFmt numFmtId="167" formatCode="0.0"/>
    <numFmt numFmtId="168" formatCode="[$R$-416]\ #,##0.00;[Red]\-[$R$-416]\ #,##0.00"/>
    <numFmt numFmtId="169" formatCode="dd/mm/yy"/>
    <numFmt numFmtId="170" formatCode="&quot; R$ &quot;#,##0.00\ ;&quot;-R$ &quot;#,##0.00\ ;&quot; R$ -&quot;#\ ;@\ "/>
    <numFmt numFmtId="171" formatCode="&quot; R$ &quot;#,##0.00\ ;&quot; R$ (&quot;#,##0.00\);&quot; R$ -&quot;#\ ;@\ "/>
    <numFmt numFmtId="172" formatCode="[$R$-416]\ #,##0.00\ ;\-[$R$-416]\ #,##0.00\ ;[$R$-416]&quot; -&quot;#\ ;@\ "/>
    <numFmt numFmtId="173" formatCode="#,##0.00\ ;\(#,##0.00\);\-#\ ;@\ "/>
    <numFmt numFmtId="174" formatCode="&quot; R$ &quot;* #,##0.00\ ;&quot; R$ &quot;* \(#,##0.00\);&quot; R$ &quot;* \-#\ ;@\ "/>
    <numFmt numFmtId="175" formatCode="0.0000"/>
    <numFmt numFmtId="176" formatCode="_-[$R$-416]\ * #,##0.00_-;\-[$R$-416]\ * #,##0.00_-;_-[$R$-416]\ * &quot;-&quot;??_-;_-@_-"/>
  </numFmts>
  <fonts count="35">
    <font>
      <sz val="11"/>
      <color rgb="FF000000"/>
      <name val="Calibri1"/>
      <charset val="1"/>
    </font>
    <font>
      <sz val="10"/>
      <color rgb="FFCC0000"/>
      <name val="Calibri1"/>
      <charset val="1"/>
    </font>
    <font>
      <sz val="10"/>
      <color rgb="FF006600"/>
      <name val="Calibri1"/>
      <charset val="1"/>
    </font>
    <font>
      <sz val="10"/>
      <color rgb="FFFFFFFF"/>
      <name val="Calibri1"/>
      <charset val="1"/>
    </font>
    <font>
      <b/>
      <sz val="10"/>
      <color rgb="FF000000"/>
      <name val="Calibri1"/>
      <charset val="1"/>
    </font>
    <font>
      <b/>
      <sz val="10"/>
      <color rgb="FFFFFFFF"/>
      <name val="Calibri1"/>
      <charset val="1"/>
    </font>
    <font>
      <u/>
      <sz val="11"/>
      <color rgb="FF0563C1"/>
      <name val="Calibri1"/>
      <charset val="1"/>
    </font>
    <font>
      <sz val="10"/>
      <color rgb="FF996600"/>
      <name val="Calibri1"/>
      <charset val="1"/>
    </font>
    <font>
      <sz val="11"/>
      <color rgb="FF000000"/>
      <name val="Calibri"/>
      <charset val="1"/>
    </font>
    <font>
      <sz val="10"/>
      <color rgb="FF333333"/>
      <name val="Calibri1"/>
      <charset val="1"/>
    </font>
    <font>
      <i/>
      <sz val="10"/>
      <color rgb="FF808080"/>
      <name val="Calibri1"/>
      <charset val="1"/>
    </font>
    <font>
      <sz val="18"/>
      <color rgb="FF000000"/>
      <name val="Calibri1"/>
      <charset val="1"/>
    </font>
    <font>
      <sz val="12"/>
      <color rgb="FF000000"/>
      <name val="Calibri1"/>
      <charset val="1"/>
    </font>
    <font>
      <sz val="10"/>
      <color rgb="FF000000"/>
      <name val="Arial"/>
      <charset val="1"/>
    </font>
    <font>
      <b/>
      <sz val="11"/>
      <color rgb="FF000000"/>
      <name val="Times New Roman"/>
      <family val="1"/>
      <charset val="1"/>
    </font>
    <font>
      <sz val="11"/>
      <color rgb="FF000000"/>
      <name val="Times New Roman"/>
      <family val="1"/>
      <charset val="1"/>
    </font>
    <font>
      <b/>
      <sz val="10"/>
      <color rgb="FF000000"/>
      <name val="Arial1"/>
      <charset val="1"/>
    </font>
    <font>
      <b/>
      <sz val="11"/>
      <color rgb="FF000000"/>
      <name val="Calibri1"/>
      <charset val="1"/>
    </font>
    <font>
      <sz val="12"/>
      <color rgb="FF000000"/>
      <name val="Times New Roman"/>
      <family val="1"/>
      <charset val="1"/>
    </font>
    <font>
      <b/>
      <sz val="12"/>
      <color rgb="FF000000"/>
      <name val="Times New Roman"/>
      <family val="1"/>
      <charset val="1"/>
    </font>
    <font>
      <b/>
      <sz val="14"/>
      <color rgb="FF000000"/>
      <name val="Calibri"/>
      <charset val="1"/>
    </font>
    <font>
      <sz val="12"/>
      <color rgb="FFFF0000"/>
      <name val="Times New Roman"/>
      <family val="1"/>
      <charset val="1"/>
    </font>
    <font>
      <sz val="12"/>
      <color rgb="FF000000"/>
      <name val="Times New Roman1"/>
      <charset val="1"/>
    </font>
    <font>
      <sz val="12"/>
      <color rgb="FFC9211E"/>
      <name val="Times New Roman"/>
      <family val="1"/>
      <charset val="1"/>
    </font>
    <font>
      <b/>
      <sz val="12"/>
      <color rgb="FF000000"/>
      <name val="Calibri"/>
      <family val="2"/>
      <charset val="1"/>
    </font>
    <font>
      <sz val="12"/>
      <color rgb="FF000000"/>
      <name val="Calibri"/>
      <family val="2"/>
      <charset val="1"/>
    </font>
    <font>
      <b/>
      <sz val="10"/>
      <color rgb="FF000000"/>
      <name val="Arial"/>
      <charset val="1"/>
    </font>
    <font>
      <sz val="10"/>
      <color rgb="FF000000"/>
      <name val="Calibri-Identity-H"/>
      <charset val="1"/>
    </font>
    <font>
      <b/>
      <sz val="14"/>
      <name val="Calibri"/>
      <family val="2"/>
      <charset val="1"/>
    </font>
    <font>
      <sz val="11"/>
      <name val="Calibri"/>
      <family val="2"/>
      <charset val="1"/>
    </font>
    <font>
      <b/>
      <sz val="11"/>
      <color rgb="FF000000"/>
      <name val="Calibri"/>
      <family val="2"/>
      <charset val="1"/>
    </font>
    <font>
      <sz val="11"/>
      <color rgb="FF000000"/>
      <name val="Calibri"/>
      <family val="2"/>
      <charset val="1"/>
    </font>
    <font>
      <sz val="10"/>
      <color rgb="FF000000"/>
      <name val="Calibri"/>
      <family val="2"/>
      <charset val="1"/>
    </font>
    <font>
      <b/>
      <u/>
      <sz val="11"/>
      <color rgb="FF000000"/>
      <name val="Calibri"/>
      <family val="2"/>
      <charset val="1"/>
    </font>
    <font>
      <sz val="11"/>
      <color rgb="FF000000"/>
      <name val="Calibri1"/>
      <charset val="1"/>
    </font>
  </fonts>
  <fills count="19">
    <fill>
      <patternFill patternType="none"/>
    </fill>
    <fill>
      <patternFill patternType="gray125"/>
    </fill>
    <fill>
      <patternFill patternType="solid">
        <fgColor rgb="FFCCFFCC"/>
        <bgColor rgb="FFDDE8CB"/>
      </patternFill>
    </fill>
    <fill>
      <patternFill patternType="solid">
        <fgColor rgb="FF000000"/>
        <bgColor rgb="FF003300"/>
      </patternFill>
    </fill>
    <fill>
      <patternFill patternType="solid">
        <fgColor rgb="FF808080"/>
        <bgColor rgb="FF969696"/>
      </patternFill>
    </fill>
    <fill>
      <patternFill patternType="solid">
        <fgColor rgb="FFDDDDDD"/>
        <bgColor rgb="FFDCE6F2"/>
      </patternFill>
    </fill>
    <fill>
      <patternFill patternType="solid">
        <fgColor rgb="FFCC0000"/>
        <bgColor rgb="FFC9211E"/>
      </patternFill>
    </fill>
    <fill>
      <patternFill patternType="solid">
        <fgColor rgb="FFFFFFCC"/>
        <bgColor rgb="FFF6F9D4"/>
      </patternFill>
    </fill>
    <fill>
      <patternFill patternType="solid">
        <fgColor rgb="FFFFCCCC"/>
        <bgColor rgb="FFF8CBAD"/>
      </patternFill>
    </fill>
    <fill>
      <patternFill patternType="solid">
        <fgColor rgb="FFC6D9F1"/>
        <bgColor rgb="FFDDDDDD"/>
      </patternFill>
    </fill>
    <fill>
      <patternFill patternType="solid">
        <fgColor rgb="FFFFFFFF"/>
        <bgColor rgb="FFF6F9D4"/>
      </patternFill>
    </fill>
    <fill>
      <patternFill patternType="solid">
        <fgColor rgb="FFDBEEF4"/>
        <bgColor rgb="FFDEEBF7"/>
      </patternFill>
    </fill>
    <fill>
      <patternFill patternType="solid">
        <fgColor rgb="FF9DC3E6"/>
        <bgColor rgb="FFC6D9F1"/>
      </patternFill>
    </fill>
    <fill>
      <patternFill patternType="solid">
        <fgColor rgb="FFFFFF00"/>
        <bgColor rgb="FFFFCC00"/>
      </patternFill>
    </fill>
    <fill>
      <patternFill patternType="solid">
        <fgColor rgb="FFDEEBF7"/>
        <bgColor rgb="FFDBEEF4"/>
      </patternFill>
    </fill>
    <fill>
      <patternFill patternType="solid">
        <fgColor rgb="FFDCE6F2"/>
        <bgColor rgb="FFDEEBF7"/>
      </patternFill>
    </fill>
    <fill>
      <patternFill patternType="solid">
        <fgColor rgb="FFF6F9D4"/>
        <bgColor rgb="FFFFFFCC"/>
      </patternFill>
    </fill>
    <fill>
      <patternFill patternType="solid">
        <fgColor rgb="FFDDE8CB"/>
        <bgColor rgb="FFDDDDDD"/>
      </patternFill>
    </fill>
    <fill>
      <patternFill patternType="solid">
        <fgColor theme="5" tint="0.79998168889431442"/>
        <bgColor indexed="64"/>
      </patternFill>
    </fill>
  </fills>
  <borders count="28">
    <border>
      <left/>
      <right/>
      <top/>
      <bottom/>
      <diagonal/>
    </border>
    <border>
      <left style="hair">
        <color rgb="FF808080"/>
      </left>
      <right style="hair">
        <color rgb="FF808080"/>
      </right>
      <top style="hair">
        <color rgb="FF808080"/>
      </top>
      <bottom style="hair">
        <color rgb="FF80808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hair">
        <color auto="1"/>
      </left>
      <right style="hair">
        <color auto="1"/>
      </right>
      <top style="hair">
        <color auto="1"/>
      </top>
      <bottom style="hair">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thin">
        <color auto="1"/>
      </top>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thin">
        <color rgb="FF000000"/>
      </bottom>
      <diagonal/>
    </border>
    <border>
      <left/>
      <right/>
      <top style="thin">
        <color rgb="FF000000"/>
      </top>
      <bottom style="thin">
        <color rgb="FF000000"/>
      </bottom>
      <diagonal/>
    </border>
  </borders>
  <cellStyleXfs count="28">
    <xf numFmtId="0" fontId="0" fillId="0" borderId="0"/>
    <xf numFmtId="170" fontId="34" fillId="0" borderId="0" applyBorder="0" applyProtection="0"/>
    <xf numFmtId="9" fontId="34" fillId="0" borderId="0" applyBorder="0" applyProtection="0"/>
    <xf numFmtId="0" fontId="1" fillId="0" borderId="0" applyBorder="0" applyProtection="0"/>
    <xf numFmtId="0" fontId="2" fillId="2" borderId="0" applyBorder="0" applyProtection="0"/>
    <xf numFmtId="0" fontId="3" fillId="3" borderId="0" applyBorder="0" applyProtection="0"/>
    <xf numFmtId="0" fontId="3" fillId="4" borderId="0" applyBorder="0" applyProtection="0"/>
    <xf numFmtId="0" fontId="4" fillId="5" borderId="0" applyBorder="0" applyProtection="0"/>
    <xf numFmtId="0" fontId="4" fillId="0" borderId="0" applyBorder="0" applyProtection="0"/>
    <xf numFmtId="0" fontId="5" fillId="6" borderId="0" applyBorder="0" applyProtection="0"/>
    <xf numFmtId="0" fontId="6" fillId="0" borderId="0" applyBorder="0" applyProtection="0"/>
    <xf numFmtId="0" fontId="7" fillId="7" borderId="0" applyBorder="0" applyProtection="0"/>
    <xf numFmtId="0" fontId="8" fillId="0" borderId="0" applyBorder="0" applyProtection="0"/>
    <xf numFmtId="0" fontId="9" fillId="7" borderId="1" applyProtection="0"/>
    <xf numFmtId="0" fontId="10" fillId="0" borderId="0" applyBorder="0" applyProtection="0"/>
    <xf numFmtId="0" fontId="1" fillId="8" borderId="0" applyBorder="0" applyProtection="0"/>
    <xf numFmtId="0" fontId="34" fillId="0" borderId="0" applyBorder="0" applyProtection="0"/>
    <xf numFmtId="0" fontId="34" fillId="0" borderId="0" applyBorder="0" applyProtection="0"/>
    <xf numFmtId="0" fontId="11" fillId="0" borderId="0" applyBorder="0" applyProtection="0"/>
    <xf numFmtId="0" fontId="12" fillId="0" borderId="0" applyBorder="0" applyProtection="0"/>
    <xf numFmtId="164" fontId="13" fillId="0" borderId="0" applyBorder="0" applyProtection="0"/>
    <xf numFmtId="165" fontId="34" fillId="0" borderId="0" applyBorder="0" applyProtection="0"/>
    <xf numFmtId="165" fontId="34" fillId="0" borderId="0" applyBorder="0" applyProtection="0"/>
    <xf numFmtId="165" fontId="34" fillId="0" borderId="0" applyBorder="0" applyProtection="0"/>
    <xf numFmtId="165" fontId="34" fillId="0" borderId="0" applyBorder="0" applyProtection="0"/>
    <xf numFmtId="165" fontId="34" fillId="0" borderId="0" applyBorder="0" applyProtection="0"/>
    <xf numFmtId="165" fontId="34" fillId="0" borderId="0" applyBorder="0" applyProtection="0"/>
    <xf numFmtId="165" fontId="34" fillId="0" borderId="0" applyBorder="0" applyProtection="0"/>
  </cellStyleXfs>
  <cellXfs count="286">
    <xf numFmtId="0" fontId="0" fillId="0" borderId="0" xfId="0"/>
    <xf numFmtId="166" fontId="0" fillId="0" borderId="0" xfId="0" applyNumberFormat="1" applyAlignment="1">
      <alignment horizontal="center"/>
    </xf>
    <xf numFmtId="166" fontId="0" fillId="0" borderId="0" xfId="0" applyNumberFormat="1"/>
    <xf numFmtId="0" fontId="0" fillId="10" borderId="0" xfId="0" applyFill="1"/>
    <xf numFmtId="0" fontId="14" fillId="11" borderId="2" xfId="0" applyFont="1" applyFill="1" applyBorder="1" applyAlignment="1">
      <alignment horizontal="center" vertical="top" wrapText="1"/>
    </xf>
    <xf numFmtId="166" fontId="14" fillId="11" borderId="2" xfId="0" applyNumberFormat="1" applyFont="1" applyFill="1" applyBorder="1" applyAlignment="1">
      <alignment horizontal="center" vertical="top" wrapText="1"/>
    </xf>
    <xf numFmtId="0" fontId="16" fillId="0" borderId="2" xfId="0" applyFont="1" applyBorder="1" applyAlignment="1">
      <alignment vertical="top" wrapText="1"/>
    </xf>
    <xf numFmtId="4" fontId="0" fillId="0" borderId="2" xfId="0" applyNumberFormat="1" applyBorder="1" applyAlignment="1">
      <alignment horizontal="center" vertical="top" wrapText="1"/>
    </xf>
    <xf numFmtId="166" fontId="0" fillId="0" borderId="2" xfId="0" applyNumberFormat="1" applyBorder="1" applyAlignment="1">
      <alignment horizontal="center" vertical="top" wrapText="1"/>
    </xf>
    <xf numFmtId="166" fontId="0" fillId="10" borderId="2" xfId="0" applyNumberFormat="1" applyFill="1" applyBorder="1" applyAlignment="1">
      <alignment vertical="top" wrapText="1"/>
    </xf>
    <xf numFmtId="166" fontId="0" fillId="10" borderId="3" xfId="0" applyNumberFormat="1" applyFill="1" applyBorder="1" applyAlignment="1">
      <alignment vertical="top" wrapText="1"/>
    </xf>
    <xf numFmtId="0" fontId="0" fillId="0" borderId="0" xfId="0" applyAlignment="1">
      <alignment vertical="top" wrapText="1"/>
    </xf>
    <xf numFmtId="166" fontId="0" fillId="0" borderId="0" xfId="0" applyNumberFormat="1" applyAlignment="1">
      <alignment horizontal="center" vertical="top" wrapText="1"/>
    </xf>
    <xf numFmtId="166" fontId="0" fillId="0" borderId="0" xfId="0" applyNumberFormat="1" applyAlignment="1">
      <alignment vertical="top" wrapText="1"/>
    </xf>
    <xf numFmtId="0" fontId="17" fillId="0" borderId="2" xfId="0" applyFont="1" applyBorder="1" applyAlignment="1">
      <alignment vertical="top" wrapText="1"/>
    </xf>
    <xf numFmtId="166" fontId="0" fillId="10" borderId="4" xfId="0" applyNumberFormat="1" applyFill="1" applyBorder="1" applyAlignment="1">
      <alignment vertical="top" wrapText="1"/>
    </xf>
    <xf numFmtId="0" fontId="17" fillId="0" borderId="0" xfId="0" applyFont="1"/>
    <xf numFmtId="0" fontId="14" fillId="11" borderId="4" xfId="0" applyFont="1" applyFill="1" applyBorder="1" applyAlignment="1">
      <alignment horizontal="center" vertical="top" wrapText="1"/>
    </xf>
    <xf numFmtId="166" fontId="14" fillId="11" borderId="4" xfId="0" applyNumberFormat="1" applyFont="1" applyFill="1" applyBorder="1" applyAlignment="1">
      <alignment horizontal="center" vertical="top" wrapText="1"/>
    </xf>
    <xf numFmtId="0" fontId="16" fillId="0" borderId="4" xfId="0" applyFont="1" applyBorder="1" applyAlignment="1">
      <alignment vertical="top" wrapText="1"/>
    </xf>
    <xf numFmtId="4" fontId="0" fillId="0" borderId="4" xfId="0" applyNumberFormat="1" applyBorder="1" applyAlignment="1">
      <alignment horizontal="center" vertical="top" wrapText="1"/>
    </xf>
    <xf numFmtId="3" fontId="0" fillId="10" borderId="4" xfId="0" applyNumberFormat="1" applyFill="1" applyBorder="1" applyAlignment="1">
      <alignment vertical="top" wrapText="1"/>
    </xf>
    <xf numFmtId="0" fontId="16" fillId="11" borderId="4" xfId="0" applyFont="1" applyFill="1" applyBorder="1" applyAlignment="1">
      <alignment vertical="top" wrapText="1"/>
    </xf>
    <xf numFmtId="4" fontId="17" fillId="11" borderId="4" xfId="0" applyNumberFormat="1" applyFont="1" applyFill="1" applyBorder="1" applyAlignment="1">
      <alignment horizontal="center" vertical="top" wrapText="1"/>
    </xf>
    <xf numFmtId="166" fontId="17" fillId="11" borderId="4" xfId="0" applyNumberFormat="1" applyFont="1" applyFill="1" applyBorder="1" applyAlignment="1">
      <alignment horizontal="center" vertical="top" wrapText="1"/>
    </xf>
    <xf numFmtId="0" fontId="18" fillId="0" borderId="0" xfId="0" applyFont="1"/>
    <xf numFmtId="166" fontId="18" fillId="0" borderId="0" xfId="0" applyNumberFormat="1" applyFont="1"/>
    <xf numFmtId="166" fontId="18" fillId="10" borderId="0" xfId="0" applyNumberFormat="1" applyFont="1" applyFill="1"/>
    <xf numFmtId="0" fontId="18" fillId="10" borderId="0" xfId="0" applyFont="1" applyFill="1"/>
    <xf numFmtId="0" fontId="18" fillId="0" borderId="2" xfId="0" applyFont="1" applyBorder="1" applyAlignment="1">
      <alignment horizontal="center" vertical="center" wrapText="1"/>
    </xf>
    <xf numFmtId="166" fontId="8" fillId="0" borderId="0" xfId="0" applyNumberFormat="1" applyFont="1" applyAlignment="1">
      <alignment horizontal="center" vertical="center" wrapText="1"/>
    </xf>
    <xf numFmtId="0" fontId="18" fillId="13" borderId="2" xfId="0" applyFont="1" applyFill="1" applyBorder="1" applyAlignment="1">
      <alignment horizontal="center" vertical="center" wrapText="1"/>
    </xf>
    <xf numFmtId="0" fontId="18" fillId="10" borderId="0" xfId="0" applyFont="1" applyFill="1" applyAlignment="1">
      <alignment horizontal="left" vertical="center" wrapText="1"/>
    </xf>
    <xf numFmtId="0" fontId="18" fillId="10" borderId="0" xfId="0" applyFont="1" applyFill="1" applyAlignment="1">
      <alignment horizontal="center" vertical="center" wrapText="1"/>
    </xf>
    <xf numFmtId="166" fontId="18" fillId="0" borderId="2" xfId="0" applyNumberFormat="1" applyFont="1" applyBorder="1" applyAlignment="1">
      <alignment horizontal="center" vertical="center" wrapText="1"/>
    </xf>
    <xf numFmtId="0" fontId="19" fillId="10" borderId="0" xfId="0" applyFont="1" applyFill="1" applyAlignment="1">
      <alignment horizontal="center" vertical="center"/>
    </xf>
    <xf numFmtId="166" fontId="19" fillId="10" borderId="0" xfId="0" applyNumberFormat="1" applyFont="1" applyFill="1"/>
    <xf numFmtId="0" fontId="19" fillId="0" borderId="2" xfId="0" applyFont="1" applyBorder="1" applyAlignment="1">
      <alignment horizontal="center" vertical="center" wrapText="1"/>
    </xf>
    <xf numFmtId="0" fontId="18" fillId="0" borderId="2" xfId="0" applyFont="1" applyBorder="1" applyAlignment="1">
      <alignment vertical="center" wrapText="1"/>
    </xf>
    <xf numFmtId="0" fontId="19" fillId="10" borderId="0" xfId="0" applyFont="1" applyFill="1" applyAlignment="1">
      <alignment vertical="center"/>
    </xf>
    <xf numFmtId="0" fontId="19" fillId="10" borderId="2" xfId="0" applyFont="1" applyFill="1" applyBorder="1" applyAlignment="1">
      <alignment horizontal="center" vertical="center"/>
    </xf>
    <xf numFmtId="10" fontId="18" fillId="10" borderId="8" xfId="0" applyNumberFormat="1" applyFont="1" applyFill="1" applyBorder="1" applyAlignment="1">
      <alignment horizontal="center" vertical="center"/>
    </xf>
    <xf numFmtId="0" fontId="18" fillId="0" borderId="8" xfId="0" applyFont="1" applyBorder="1" applyAlignment="1">
      <alignment vertical="center" wrapText="1"/>
    </xf>
    <xf numFmtId="0" fontId="18" fillId="10" borderId="2" xfId="0" applyFont="1" applyFill="1" applyBorder="1" applyAlignment="1">
      <alignment horizontal="center" vertical="center"/>
    </xf>
    <xf numFmtId="0" fontId="18" fillId="0" borderId="2" xfId="0" applyFont="1" applyBorder="1" applyAlignment="1">
      <alignment horizontal="center"/>
    </xf>
    <xf numFmtId="0" fontId="18" fillId="0" borderId="2" xfId="0" applyFont="1" applyBorder="1"/>
    <xf numFmtId="0" fontId="18" fillId="0" borderId="3" xfId="0" applyFont="1" applyBorder="1" applyAlignment="1">
      <alignment horizontal="center"/>
    </xf>
    <xf numFmtId="0" fontId="18" fillId="0" borderId="3" xfId="0" applyFont="1" applyBorder="1"/>
    <xf numFmtId="0" fontId="19" fillId="0" borderId="2" xfId="0" applyFont="1" applyBorder="1" applyAlignment="1">
      <alignment vertical="center" wrapText="1"/>
    </xf>
    <xf numFmtId="10" fontId="18" fillId="0" borderId="8" xfId="0" applyNumberFormat="1" applyFont="1" applyBorder="1" applyAlignment="1">
      <alignment horizontal="center" vertical="center" wrapText="1"/>
    </xf>
    <xf numFmtId="0" fontId="18" fillId="0" borderId="2" xfId="0" applyFont="1" applyBorder="1" applyAlignment="1">
      <alignment horizontal="center" vertical="center"/>
    </xf>
    <xf numFmtId="10" fontId="18" fillId="0" borderId="8" xfId="0" applyNumberFormat="1" applyFont="1" applyBorder="1" applyAlignment="1">
      <alignment horizontal="center" vertical="center"/>
    </xf>
    <xf numFmtId="0" fontId="19" fillId="11" borderId="2" xfId="0" applyFont="1" applyFill="1" applyBorder="1" applyAlignment="1">
      <alignment horizontal="center" vertical="center" wrapText="1"/>
    </xf>
    <xf numFmtId="0" fontId="19" fillId="0" borderId="3" xfId="0" applyFont="1" applyBorder="1" applyAlignment="1">
      <alignment horizontal="center" vertical="center" wrapText="1"/>
    </xf>
    <xf numFmtId="0" fontId="18" fillId="0" borderId="3" xfId="0" applyFont="1" applyBorder="1" applyAlignment="1">
      <alignment vertical="center" wrapText="1"/>
    </xf>
    <xf numFmtId="0" fontId="0" fillId="0" borderId="0" xfId="0" applyAlignment="1">
      <alignment horizontal="center" vertical="center"/>
    </xf>
    <xf numFmtId="166" fontId="0" fillId="0" borderId="0" xfId="0" applyNumberFormat="1" applyAlignment="1">
      <alignment horizontal="center" vertical="center"/>
    </xf>
    <xf numFmtId="0" fontId="18" fillId="16" borderId="2" xfId="0" applyFont="1" applyFill="1" applyBorder="1" applyAlignment="1">
      <alignment horizontal="center" vertical="center" wrapText="1"/>
    </xf>
    <xf numFmtId="170" fontId="0" fillId="0" borderId="2" xfId="1" applyFont="1" applyBorder="1" applyAlignment="1" applyProtection="1">
      <alignment horizontal="center" vertical="center"/>
    </xf>
    <xf numFmtId="4" fontId="23" fillId="0" borderId="2" xfId="0" applyNumberFormat="1" applyFont="1" applyBorder="1" applyAlignment="1">
      <alignment horizontal="center" vertical="center" wrapText="1"/>
    </xf>
    <xf numFmtId="166" fontId="18" fillId="0" borderId="2" xfId="0" applyNumberFormat="1" applyFont="1" applyBorder="1" applyAlignment="1">
      <alignment horizontal="center" vertical="center"/>
    </xf>
    <xf numFmtId="0" fontId="18" fillId="16" borderId="10" xfId="0" applyFont="1" applyFill="1" applyBorder="1" applyAlignment="1">
      <alignment horizontal="center" vertical="center" wrapText="1"/>
    </xf>
    <xf numFmtId="0" fontId="18" fillId="0" borderId="10" xfId="0" applyFont="1" applyBorder="1" applyAlignment="1">
      <alignment horizontal="center" vertical="center"/>
    </xf>
    <xf numFmtId="4" fontId="18" fillId="0" borderId="10" xfId="0" applyNumberFormat="1" applyFont="1" applyBorder="1" applyAlignment="1">
      <alignment horizontal="center" vertical="center" wrapText="1"/>
    </xf>
    <xf numFmtId="166" fontId="18" fillId="0" borderId="10" xfId="0" applyNumberFormat="1" applyFont="1" applyBorder="1" applyAlignment="1">
      <alignment horizontal="center" vertical="center"/>
    </xf>
    <xf numFmtId="4" fontId="18" fillId="0" borderId="2" xfId="0" applyNumberFormat="1" applyFont="1" applyBorder="1" applyAlignment="1">
      <alignment horizontal="center" vertical="center" wrapText="1"/>
    </xf>
    <xf numFmtId="0" fontId="18" fillId="0" borderId="0" xfId="0" applyFont="1" applyAlignment="1">
      <alignment horizontal="center" vertical="center" wrapText="1"/>
    </xf>
    <xf numFmtId="170" fontId="0" fillId="0" borderId="0" xfId="1" applyFont="1" applyBorder="1" applyProtection="1"/>
    <xf numFmtId="166" fontId="18" fillId="0" borderId="3" xfId="0" applyNumberFormat="1" applyFont="1" applyBorder="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17" fillId="0" borderId="0" xfId="0" applyFont="1" applyAlignment="1">
      <alignment horizontal="center" vertical="center"/>
    </xf>
    <xf numFmtId="166" fontId="17" fillId="0" borderId="0" xfId="0" applyNumberFormat="1" applyFont="1" applyAlignment="1">
      <alignment horizontal="center" vertical="center"/>
    </xf>
    <xf numFmtId="0" fontId="19" fillId="15" borderId="2" xfId="0" applyFont="1" applyFill="1" applyBorder="1" applyAlignment="1">
      <alignment horizontal="center" vertical="center"/>
    </xf>
    <xf numFmtId="166" fontId="19" fillId="15" borderId="2" xfId="0" applyNumberFormat="1" applyFont="1" applyFill="1" applyBorder="1" applyAlignment="1">
      <alignment horizontal="center" vertical="center" wrapText="1"/>
    </xf>
    <xf numFmtId="166" fontId="19" fillId="15" borderId="2" xfId="0" applyNumberFormat="1" applyFont="1" applyFill="1" applyBorder="1" applyAlignment="1">
      <alignment horizontal="center" vertical="center"/>
    </xf>
    <xf numFmtId="172" fontId="18" fillId="0" borderId="2" xfId="0" applyNumberFormat="1" applyFont="1" applyBorder="1" applyAlignment="1">
      <alignment horizontal="center" vertical="center"/>
    </xf>
    <xf numFmtId="2" fontId="18" fillId="0" borderId="2" xfId="0" applyNumberFormat="1" applyFont="1" applyBorder="1" applyAlignment="1">
      <alignment horizontal="center" vertical="center"/>
    </xf>
    <xf numFmtId="9" fontId="18" fillId="0" borderId="2" xfId="2" applyFont="1" applyBorder="1" applyAlignment="1" applyProtection="1">
      <alignment horizontal="center" vertical="center"/>
    </xf>
    <xf numFmtId="0" fontId="23" fillId="0" borderId="2" xfId="0" applyFont="1" applyBorder="1" applyAlignment="1">
      <alignment horizontal="center" vertical="center"/>
    </xf>
    <xf numFmtId="170" fontId="18" fillId="0" borderId="2" xfId="1" applyFont="1" applyBorder="1" applyAlignment="1" applyProtection="1">
      <alignment horizontal="center" vertical="center"/>
    </xf>
    <xf numFmtId="166" fontId="18" fillId="0" borderId="0" xfId="0" applyNumberFormat="1" applyFont="1" applyAlignment="1">
      <alignment horizontal="center" vertical="center"/>
    </xf>
    <xf numFmtId="0" fontId="19" fillId="0" borderId="10" xfId="0" applyFont="1" applyBorder="1" applyAlignment="1">
      <alignment horizontal="center" vertical="center"/>
    </xf>
    <xf numFmtId="172" fontId="18" fillId="0" borderId="10" xfId="0" applyNumberFormat="1" applyFont="1" applyBorder="1" applyAlignment="1">
      <alignment horizontal="center" vertical="center"/>
    </xf>
    <xf numFmtId="0" fontId="19" fillId="0" borderId="2" xfId="0" applyFont="1" applyBorder="1" applyAlignment="1">
      <alignment horizontal="center" vertical="center"/>
    </xf>
    <xf numFmtId="4" fontId="18" fillId="0" borderId="2" xfId="0" applyNumberFormat="1" applyFont="1" applyBorder="1" applyAlignment="1">
      <alignment horizontal="center" vertical="center"/>
    </xf>
    <xf numFmtId="0" fontId="0" fillId="0" borderId="0" xfId="0" applyAlignment="1">
      <alignment vertical="top"/>
    </xf>
    <xf numFmtId="0" fontId="19" fillId="11" borderId="4" xfId="0" applyFont="1" applyFill="1" applyBorder="1" applyAlignment="1">
      <alignment horizontal="center" vertical="top"/>
    </xf>
    <xf numFmtId="0" fontId="19" fillId="11" borderId="2" xfId="0" applyFont="1" applyFill="1" applyBorder="1" applyAlignment="1">
      <alignment horizontal="center" vertical="top"/>
    </xf>
    <xf numFmtId="169" fontId="19" fillId="11" borderId="2" xfId="0" applyNumberFormat="1" applyFont="1" applyFill="1" applyBorder="1" applyAlignment="1">
      <alignment horizontal="center" vertical="top"/>
    </xf>
    <xf numFmtId="168" fontId="24" fillId="11" borderId="2" xfId="0" applyNumberFormat="1" applyFont="1" applyFill="1" applyBorder="1" applyAlignment="1">
      <alignment horizontal="center" vertical="top" wrapText="1"/>
    </xf>
    <xf numFmtId="0" fontId="0" fillId="17" borderId="2" xfId="0" applyFill="1" applyBorder="1" applyAlignment="1">
      <alignment vertical="top" wrapText="1"/>
    </xf>
    <xf numFmtId="0" fontId="16" fillId="0" borderId="0" xfId="0" applyFont="1" applyAlignment="1">
      <alignment vertical="top" wrapText="1"/>
    </xf>
    <xf numFmtId="0" fontId="13" fillId="0" borderId="0" xfId="0" applyFont="1" applyAlignment="1">
      <alignment horizontal="left" vertical="top" wrapText="1"/>
    </xf>
    <xf numFmtId="169" fontId="0" fillId="0" borderId="0" xfId="0" applyNumberFormat="1" applyAlignment="1">
      <alignment vertical="top"/>
    </xf>
    <xf numFmtId="168" fontId="25" fillId="0" borderId="0" xfId="0" applyNumberFormat="1" applyFont="1" applyAlignment="1">
      <alignment vertical="top" wrapText="1"/>
    </xf>
    <xf numFmtId="168" fontId="25" fillId="0" borderId="0" xfId="0" applyNumberFormat="1" applyFont="1" applyAlignment="1">
      <alignment vertical="top"/>
    </xf>
    <xf numFmtId="0" fontId="26" fillId="0" borderId="0" xfId="0" applyFont="1" applyAlignment="1">
      <alignment vertical="top" wrapText="1"/>
    </xf>
    <xf numFmtId="0" fontId="0" fillId="0" borderId="0" xfId="0" applyAlignment="1">
      <alignment horizontal="center" vertical="top"/>
    </xf>
    <xf numFmtId="0" fontId="19" fillId="11" borderId="2" xfId="0" applyFont="1" applyFill="1" applyBorder="1" applyAlignment="1">
      <alignment horizontal="left" vertical="top"/>
    </xf>
    <xf numFmtId="0" fontId="19" fillId="11" borderId="2" xfId="0" applyFont="1" applyFill="1" applyBorder="1" applyAlignment="1">
      <alignment horizontal="left" vertical="top" wrapText="1"/>
    </xf>
    <xf numFmtId="0" fontId="13" fillId="0" borderId="2" xfId="0" applyFont="1" applyBorder="1" applyAlignment="1">
      <alignment horizontal="left" vertical="top" wrapText="1"/>
    </xf>
    <xf numFmtId="10" fontId="0" fillId="0" borderId="2" xfId="0" applyNumberFormat="1" applyBorder="1" applyAlignment="1">
      <alignment horizontal="left" vertical="top"/>
    </xf>
    <xf numFmtId="0" fontId="27" fillId="0" borderId="2" xfId="0" applyFont="1" applyBorder="1" applyAlignment="1">
      <alignment horizontal="left" vertical="top" wrapText="1"/>
    </xf>
    <xf numFmtId="0" fontId="19" fillId="0" borderId="0" xfId="0" applyFont="1" applyAlignment="1">
      <alignment horizontal="center" vertical="top" wrapText="1"/>
    </xf>
    <xf numFmtId="0" fontId="19" fillId="0" borderId="0" xfId="0" applyFont="1" applyAlignment="1">
      <alignment vertical="top" wrapText="1"/>
    </xf>
    <xf numFmtId="0" fontId="18" fillId="0" borderId="0" xfId="0" applyFont="1" applyAlignment="1">
      <alignment vertical="top" wrapText="1"/>
    </xf>
    <xf numFmtId="0" fontId="21" fillId="0" borderId="0" xfId="0" applyFont="1" applyAlignment="1">
      <alignment horizontal="center" vertical="top" wrapText="1"/>
    </xf>
    <xf numFmtId="0" fontId="18" fillId="0" borderId="2" xfId="0" applyFont="1" applyBorder="1" applyAlignment="1">
      <alignment horizontal="center" vertical="top" wrapText="1"/>
    </xf>
    <xf numFmtId="0" fontId="29" fillId="0" borderId="0" xfId="0" applyFont="1" applyAlignment="1">
      <alignment horizontal="left" vertical="top" wrapText="1"/>
    </xf>
    <xf numFmtId="0" fontId="29" fillId="0" borderId="0" xfId="0" applyFont="1" applyAlignment="1">
      <alignment horizontal="center" vertical="top" wrapText="1"/>
    </xf>
    <xf numFmtId="167" fontId="18" fillId="0" borderId="2" xfId="0" applyNumberFormat="1" applyFont="1" applyBorder="1" applyAlignment="1">
      <alignment horizontal="center" vertical="top" wrapText="1"/>
    </xf>
    <xf numFmtId="0" fontId="18" fillId="10" borderId="0" xfId="0" applyFont="1" applyFill="1" applyAlignment="1">
      <alignment horizontal="left" vertical="top" wrapText="1"/>
    </xf>
    <xf numFmtId="0" fontId="18" fillId="10" borderId="0" xfId="0" applyFont="1" applyFill="1" applyAlignment="1">
      <alignment horizontal="center" vertical="top" wrapText="1"/>
    </xf>
    <xf numFmtId="174" fontId="18" fillId="0" borderId="2" xfId="0" applyNumberFormat="1" applyFont="1" applyBorder="1" applyAlignment="1">
      <alignment horizontal="left" vertical="top" wrapText="1"/>
    </xf>
    <xf numFmtId="169" fontId="18" fillId="0" borderId="2" xfId="0" applyNumberFormat="1" applyFont="1" applyBorder="1" applyAlignment="1">
      <alignment horizontal="center" vertical="top" wrapText="1"/>
    </xf>
    <xf numFmtId="0" fontId="30" fillId="10" borderId="0" xfId="0" applyFont="1" applyFill="1" applyAlignment="1">
      <alignment horizontal="center" vertical="top" wrapText="1"/>
    </xf>
    <xf numFmtId="0" fontId="30" fillId="0" borderId="0" xfId="0" applyFont="1" applyAlignment="1">
      <alignment vertical="top" wrapText="1"/>
    </xf>
    <xf numFmtId="0" fontId="31" fillId="0" borderId="0" xfId="0" applyFont="1" applyAlignment="1">
      <alignment vertical="top" wrapText="1"/>
    </xf>
    <xf numFmtId="0" fontId="31" fillId="10" borderId="0" xfId="0" applyFont="1" applyFill="1" applyAlignment="1">
      <alignment vertical="top" wrapText="1"/>
    </xf>
    <xf numFmtId="0" fontId="30" fillId="10" borderId="0" xfId="0" applyFont="1" applyFill="1" applyAlignment="1">
      <alignment vertical="top" wrapText="1"/>
    </xf>
    <xf numFmtId="0" fontId="30" fillId="0" borderId="2" xfId="0" applyFont="1" applyBorder="1" applyAlignment="1">
      <alignment horizontal="center" vertical="top" wrapText="1"/>
    </xf>
    <xf numFmtId="0" fontId="30" fillId="14" borderId="2" xfId="0" applyFont="1" applyFill="1" applyBorder="1" applyAlignment="1">
      <alignment horizontal="center" vertical="top" wrapText="1"/>
    </xf>
    <xf numFmtId="0" fontId="31" fillId="0" borderId="2" xfId="0" applyFont="1" applyBorder="1" applyAlignment="1">
      <alignment horizontal="center" vertical="top" wrapText="1"/>
    </xf>
    <xf numFmtId="0" fontId="31" fillId="0" borderId="2" xfId="0" applyFont="1" applyBorder="1" applyAlignment="1">
      <alignment vertical="top" wrapText="1"/>
    </xf>
    <xf numFmtId="10" fontId="31" fillId="0" borderId="2" xfId="0" applyNumberFormat="1" applyFont="1" applyBorder="1" applyAlignment="1">
      <alignment horizontal="center" vertical="top" wrapText="1"/>
    </xf>
    <xf numFmtId="49" fontId="31" fillId="0" borderId="2" xfId="0" applyNumberFormat="1" applyFont="1" applyBorder="1" applyAlignment="1">
      <alignment vertical="top" wrapText="1"/>
    </xf>
    <xf numFmtId="49" fontId="31" fillId="0" borderId="2" xfId="0" applyNumberFormat="1" applyFont="1" applyBorder="1" applyAlignment="1">
      <alignment horizontal="left" vertical="top" wrapText="1"/>
    </xf>
    <xf numFmtId="173" fontId="31" fillId="10" borderId="0" xfId="0" applyNumberFormat="1" applyFont="1" applyFill="1" applyAlignment="1">
      <alignment horizontal="left" vertical="top" wrapText="1"/>
    </xf>
    <xf numFmtId="49" fontId="31" fillId="0" borderId="2" xfId="0" applyNumberFormat="1" applyFont="1" applyBorder="1" applyAlignment="1">
      <alignment horizontal="center" vertical="top" wrapText="1"/>
    </xf>
    <xf numFmtId="49" fontId="22" fillId="0" borderId="2" xfId="0" applyNumberFormat="1" applyFont="1" applyBorder="1" applyAlignment="1">
      <alignment horizontal="left" vertical="top" wrapText="1"/>
    </xf>
    <xf numFmtId="10" fontId="31" fillId="10" borderId="0" xfId="0" applyNumberFormat="1" applyFont="1" applyFill="1" applyAlignment="1">
      <alignment horizontal="center" vertical="top" wrapText="1"/>
    </xf>
    <xf numFmtId="0" fontId="30" fillId="10" borderId="0" xfId="0" applyFont="1" applyFill="1" applyAlignment="1">
      <alignment horizontal="right" vertical="top" wrapText="1"/>
    </xf>
    <xf numFmtId="173" fontId="31" fillId="0" borderId="2" xfId="0" applyNumberFormat="1" applyFont="1" applyBorder="1" applyAlignment="1">
      <alignment horizontal="left" vertical="top" wrapText="1"/>
    </xf>
    <xf numFmtId="0" fontId="30" fillId="10" borderId="2" xfId="0" applyFont="1" applyFill="1" applyBorder="1" applyAlignment="1">
      <alignment horizontal="center" vertical="top" wrapText="1"/>
    </xf>
    <xf numFmtId="0" fontId="31" fillId="10" borderId="2" xfId="0" applyFont="1" applyFill="1" applyBorder="1" applyAlignment="1">
      <alignment horizontal="center" vertical="top" wrapText="1"/>
    </xf>
    <xf numFmtId="10" fontId="31" fillId="10" borderId="2" xfId="0" applyNumberFormat="1" applyFont="1" applyFill="1" applyBorder="1" applyAlignment="1">
      <alignment horizontal="center" vertical="top" wrapText="1"/>
    </xf>
    <xf numFmtId="49" fontId="18" fillId="0" borderId="2" xfId="0" applyNumberFormat="1" applyFont="1" applyBorder="1" applyAlignment="1">
      <alignment horizontal="left" vertical="top" wrapText="1"/>
    </xf>
    <xf numFmtId="0" fontId="31" fillId="0" borderId="0" xfId="0" applyFont="1" applyAlignment="1">
      <alignment horizontal="left" vertical="top" wrapText="1"/>
    </xf>
    <xf numFmtId="175" fontId="30" fillId="10" borderId="2" xfId="0" applyNumberFormat="1" applyFont="1" applyFill="1" applyBorder="1" applyAlignment="1">
      <alignment horizontal="center" vertical="top" wrapText="1"/>
    </xf>
    <xf numFmtId="0" fontId="31" fillId="10" borderId="0" xfId="0" applyFont="1" applyFill="1" applyAlignment="1">
      <alignment horizontal="center" vertical="top" wrapText="1"/>
    </xf>
    <xf numFmtId="174" fontId="18" fillId="10" borderId="0" xfId="0" applyNumberFormat="1" applyFont="1" applyFill="1" applyAlignment="1">
      <alignment horizontal="left" vertical="top" wrapText="1"/>
    </xf>
    <xf numFmtId="0" fontId="18" fillId="10" borderId="0" xfId="0" applyFont="1" applyFill="1" applyAlignment="1">
      <alignment vertical="top" wrapText="1"/>
    </xf>
    <xf numFmtId="0" fontId="19" fillId="15" borderId="11" xfId="0" applyFont="1" applyFill="1" applyBorder="1" applyAlignment="1">
      <alignment horizontal="center" vertical="top" wrapText="1"/>
    </xf>
    <xf numFmtId="0" fontId="19" fillId="15" borderId="12" xfId="0" applyFont="1" applyFill="1" applyBorder="1" applyAlignment="1">
      <alignment horizontal="center" vertical="top" wrapText="1"/>
    </xf>
    <xf numFmtId="0" fontId="19" fillId="15" borderId="13" xfId="0" applyFont="1" applyFill="1" applyBorder="1" applyAlignment="1">
      <alignment horizontal="center" vertical="top" wrapText="1"/>
    </xf>
    <xf numFmtId="166" fontId="19" fillId="15" borderId="14" xfId="0" applyNumberFormat="1" applyFont="1" applyFill="1" applyBorder="1" applyAlignment="1">
      <alignment horizontal="center" vertical="top" wrapText="1"/>
    </xf>
    <xf numFmtId="0" fontId="0" fillId="0" borderId="0" xfId="0" applyAlignment="1">
      <alignment horizontal="center" vertical="top" wrapText="1"/>
    </xf>
    <xf numFmtId="166" fontId="17" fillId="0" borderId="18" xfId="0" applyNumberFormat="1" applyFont="1" applyBorder="1" applyAlignment="1">
      <alignment horizontal="center" vertical="top" wrapText="1"/>
    </xf>
    <xf numFmtId="166" fontId="0" fillId="0" borderId="3" xfId="0" applyNumberFormat="1" applyBorder="1" applyAlignment="1">
      <alignment horizontal="center" vertical="top" wrapText="1"/>
    </xf>
    <xf numFmtId="166" fontId="17" fillId="0" borderId="19" xfId="0" applyNumberFormat="1" applyFont="1" applyBorder="1" applyAlignment="1">
      <alignment vertical="top" wrapText="1"/>
    </xf>
    <xf numFmtId="166" fontId="0" fillId="18" borderId="4" xfId="0" applyNumberFormat="1" applyFill="1" applyBorder="1" applyAlignment="1">
      <alignment horizontal="center" vertical="top" wrapText="1"/>
    </xf>
    <xf numFmtId="166" fontId="18" fillId="0" borderId="8" xfId="0" applyNumberFormat="1" applyFont="1" applyBorder="1" applyAlignment="1">
      <alignment horizontal="left" vertical="center" wrapText="1"/>
    </xf>
    <xf numFmtId="166" fontId="19" fillId="14" borderId="17" xfId="0" applyNumberFormat="1" applyFont="1" applyFill="1" applyBorder="1" applyAlignment="1">
      <alignment horizontal="center"/>
    </xf>
    <xf numFmtId="166" fontId="19" fillId="0" borderId="17" xfId="0" applyNumberFormat="1" applyFont="1" applyBorder="1" applyAlignment="1">
      <alignment horizontal="center" vertical="center" wrapText="1"/>
    </xf>
    <xf numFmtId="166" fontId="18" fillId="0" borderId="17" xfId="0" applyNumberFormat="1" applyFont="1" applyBorder="1" applyAlignment="1">
      <alignment horizontal="left" vertical="center" wrapText="1"/>
    </xf>
    <xf numFmtId="166" fontId="18" fillId="0" borderId="17" xfId="0" applyNumberFormat="1" applyFont="1" applyBorder="1" applyAlignment="1">
      <alignment horizontal="center" vertical="center" wrapText="1"/>
    </xf>
    <xf numFmtId="166" fontId="12" fillId="0" borderId="17" xfId="1" applyNumberFormat="1" applyFont="1" applyBorder="1" applyAlignment="1" applyProtection="1">
      <alignment horizontal="left"/>
    </xf>
    <xf numFmtId="0" fontId="19" fillId="0" borderId="8" xfId="0" applyFont="1" applyBorder="1" applyAlignment="1">
      <alignment horizontal="center" vertical="center" wrapText="1"/>
    </xf>
    <xf numFmtId="10" fontId="18" fillId="0" borderId="8" xfId="0" applyNumberFormat="1" applyFont="1" applyBorder="1" applyAlignment="1">
      <alignment horizontal="left" vertical="center" wrapText="1"/>
    </xf>
    <xf numFmtId="0" fontId="19" fillId="10" borderId="8" xfId="0" applyFont="1" applyFill="1" applyBorder="1" applyAlignment="1">
      <alignment horizontal="center" vertical="center"/>
    </xf>
    <xf numFmtId="166" fontId="18" fillId="0" borderId="20" xfId="0" applyNumberFormat="1" applyFont="1" applyBorder="1" applyAlignment="1">
      <alignment horizontal="left" vertical="center" wrapText="1"/>
    </xf>
    <xf numFmtId="0" fontId="18" fillId="0" borderId="3" xfId="0" applyFont="1" applyBorder="1" applyAlignment="1">
      <alignment horizontal="center" vertical="center" wrapText="1"/>
    </xf>
    <xf numFmtId="10" fontId="18" fillId="10" borderId="6" xfId="0" applyNumberFormat="1" applyFont="1" applyFill="1" applyBorder="1" applyAlignment="1">
      <alignment horizontal="center" vertical="center"/>
    </xf>
    <xf numFmtId="10" fontId="18" fillId="0" borderId="6" xfId="0" applyNumberFormat="1" applyFont="1" applyBorder="1" applyAlignment="1">
      <alignment horizontal="center" vertical="center" wrapText="1"/>
    </xf>
    <xf numFmtId="0" fontId="18" fillId="0" borderId="6" xfId="0" applyFont="1" applyBorder="1" applyAlignment="1">
      <alignment vertical="center" wrapText="1"/>
    </xf>
    <xf numFmtId="10" fontId="22" fillId="10" borderId="8" xfId="0" applyNumberFormat="1" applyFont="1" applyFill="1" applyBorder="1" applyAlignment="1">
      <alignment horizontal="center" vertical="center"/>
    </xf>
    <xf numFmtId="10" fontId="22" fillId="10" borderId="6" xfId="0" applyNumberFormat="1" applyFont="1" applyFill="1" applyBorder="1" applyAlignment="1">
      <alignment horizontal="center" vertical="center"/>
    </xf>
    <xf numFmtId="0" fontId="19" fillId="0" borderId="8" xfId="0" applyFont="1" applyBorder="1" applyAlignment="1">
      <alignment vertical="center" wrapText="1"/>
    </xf>
    <xf numFmtId="0" fontId="19" fillId="11" borderId="8" xfId="0" applyFont="1" applyFill="1" applyBorder="1" applyAlignment="1">
      <alignment horizontal="center" vertical="center" wrapText="1"/>
    </xf>
    <xf numFmtId="10" fontId="18" fillId="0" borderId="6" xfId="0" applyNumberFormat="1" applyFont="1" applyBorder="1" applyAlignment="1">
      <alignment horizontal="center" vertical="center"/>
    </xf>
    <xf numFmtId="0" fontId="18" fillId="10" borderId="3" xfId="0" applyFont="1" applyFill="1" applyBorder="1" applyAlignment="1">
      <alignment horizontal="center" vertical="center"/>
    </xf>
    <xf numFmtId="171" fontId="18" fillId="0" borderId="6" xfId="0" applyNumberFormat="1" applyFont="1" applyBorder="1" applyAlignment="1">
      <alignment horizontal="left" vertical="center" wrapText="1"/>
    </xf>
    <xf numFmtId="10" fontId="19" fillId="0" borderId="9" xfId="0" applyNumberFormat="1" applyFont="1" applyBorder="1" applyAlignment="1">
      <alignment horizontal="center" vertical="center" wrapText="1"/>
    </xf>
    <xf numFmtId="166" fontId="19" fillId="0" borderId="17" xfId="0" applyNumberFormat="1" applyFont="1" applyBorder="1" applyAlignment="1">
      <alignment horizontal="left" vertical="center" wrapText="1"/>
    </xf>
    <xf numFmtId="0" fontId="19" fillId="10" borderId="0" xfId="0" applyFont="1" applyFill="1"/>
    <xf numFmtId="166" fontId="19" fillId="0" borderId="20" xfId="0" applyNumberFormat="1" applyFont="1" applyBorder="1" applyAlignment="1">
      <alignment horizontal="left" vertical="center" wrapText="1"/>
    </xf>
    <xf numFmtId="0" fontId="18" fillId="0" borderId="5" xfId="0" applyFont="1" applyBorder="1" applyAlignment="1">
      <alignment vertical="center" wrapText="1"/>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0" fillId="18" borderId="17" xfId="0" applyFill="1" applyBorder="1"/>
    <xf numFmtId="10" fontId="18" fillId="18" borderId="8" xfId="0" applyNumberFormat="1" applyFont="1" applyFill="1" applyBorder="1" applyAlignment="1">
      <alignment horizontal="center" vertical="center" wrapText="1"/>
    </xf>
    <xf numFmtId="10" fontId="22" fillId="18" borderId="8" xfId="0" applyNumberFormat="1" applyFont="1" applyFill="1" applyBorder="1" applyAlignment="1">
      <alignment horizontal="center" vertical="center"/>
    </xf>
    <xf numFmtId="170" fontId="0" fillId="18" borderId="2" xfId="1" applyFont="1" applyFill="1" applyBorder="1" applyAlignment="1" applyProtection="1">
      <alignment horizontal="center" vertical="center"/>
    </xf>
    <xf numFmtId="170" fontId="0" fillId="18" borderId="10" xfId="1" applyFont="1" applyFill="1" applyBorder="1" applyAlignment="1" applyProtection="1">
      <alignment horizontal="center" vertical="center"/>
    </xf>
    <xf numFmtId="168" fontId="18" fillId="18" borderId="2" xfId="0" applyNumberFormat="1" applyFont="1" applyFill="1" applyBorder="1" applyAlignment="1">
      <alignment horizontal="center" vertical="center" wrapText="1"/>
    </xf>
    <xf numFmtId="166" fontId="18" fillId="18" borderId="2" xfId="0" applyNumberFormat="1" applyFont="1" applyFill="1" applyBorder="1" applyAlignment="1">
      <alignment horizontal="center" vertical="center"/>
    </xf>
    <xf numFmtId="173" fontId="22" fillId="18" borderId="2" xfId="0" applyNumberFormat="1" applyFont="1" applyFill="1" applyBorder="1" applyAlignment="1">
      <alignment horizontal="center" vertical="center" wrapText="1"/>
    </xf>
    <xf numFmtId="176" fontId="18" fillId="18" borderId="2" xfId="0" applyNumberFormat="1" applyFont="1" applyFill="1" applyBorder="1" applyAlignment="1">
      <alignment horizontal="center" vertical="center"/>
    </xf>
    <xf numFmtId="0" fontId="0" fillId="18" borderId="2" xfId="0" applyFill="1" applyBorder="1" applyAlignment="1">
      <alignment vertical="top" wrapText="1"/>
    </xf>
    <xf numFmtId="169" fontId="0" fillId="18" borderId="2" xfId="0" applyNumberFormat="1" applyFill="1" applyBorder="1" applyAlignment="1">
      <alignment vertical="top"/>
    </xf>
    <xf numFmtId="168" fontId="25" fillId="18" borderId="2" xfId="0" applyNumberFormat="1" applyFont="1" applyFill="1" applyBorder="1" applyAlignment="1">
      <alignment vertical="top"/>
    </xf>
    <xf numFmtId="168" fontId="25" fillId="18" borderId="2" xfId="0" applyNumberFormat="1" applyFont="1" applyFill="1" applyBorder="1" applyAlignment="1">
      <alignment vertical="top" wrapText="1"/>
    </xf>
    <xf numFmtId="171" fontId="18" fillId="18" borderId="2" xfId="0" applyNumberFormat="1" applyFont="1" applyFill="1" applyBorder="1" applyAlignment="1">
      <alignment horizontal="left" vertical="top" wrapText="1"/>
    </xf>
    <xf numFmtId="0" fontId="6" fillId="18" borderId="2" xfId="10" applyFill="1" applyBorder="1" applyAlignment="1" applyProtection="1">
      <alignment horizontal="left" vertical="top" wrapText="1"/>
    </xf>
    <xf numFmtId="0" fontId="18" fillId="18" borderId="2" xfId="0" applyFont="1" applyFill="1" applyBorder="1" applyAlignment="1">
      <alignment horizontal="center" vertical="top" wrapText="1"/>
    </xf>
    <xf numFmtId="175" fontId="31" fillId="18" borderId="2" xfId="0" applyNumberFormat="1" applyFont="1" applyFill="1" applyBorder="1" applyAlignment="1">
      <alignment horizontal="center" vertical="top" wrapText="1"/>
    </xf>
    <xf numFmtId="0" fontId="0" fillId="18" borderId="17" xfId="0" applyFill="1" applyBorder="1" applyAlignment="1">
      <alignment vertical="top"/>
    </xf>
    <xf numFmtId="0" fontId="14" fillId="9" borderId="2" xfId="0" applyFont="1" applyFill="1" applyBorder="1" applyAlignment="1">
      <alignment horizontal="left" vertical="top" wrapText="1"/>
    </xf>
    <xf numFmtId="0" fontId="16" fillId="0" borderId="4" xfId="0" applyFont="1" applyBorder="1" applyAlignment="1">
      <alignment horizontal="center" vertical="center" wrapText="1"/>
    </xf>
    <xf numFmtId="166" fontId="17" fillId="0" borderId="4" xfId="0" applyNumberFormat="1" applyFont="1" applyBorder="1" applyAlignment="1">
      <alignment horizontal="center" vertical="center"/>
    </xf>
    <xf numFmtId="0" fontId="16" fillId="11" borderId="4" xfId="0" applyFont="1" applyFill="1" applyBorder="1" applyAlignment="1">
      <alignment horizontal="center" vertical="center" wrapText="1"/>
    </xf>
    <xf numFmtId="166" fontId="17" fillId="11" borderId="4" xfId="0" applyNumberFormat="1" applyFont="1" applyFill="1" applyBorder="1" applyAlignment="1">
      <alignment horizontal="center" vertical="center" wrapText="1"/>
    </xf>
    <xf numFmtId="0" fontId="14" fillId="9" borderId="2" xfId="0" applyFont="1" applyFill="1" applyBorder="1" applyAlignment="1">
      <alignment horizontal="center" vertical="center" wrapText="1"/>
    </xf>
    <xf numFmtId="0" fontId="17" fillId="0" borderId="22" xfId="0" applyFont="1" applyBorder="1" applyAlignment="1">
      <alignment horizontal="left"/>
    </xf>
    <xf numFmtId="0" fontId="17" fillId="0" borderId="20" xfId="0" applyFont="1" applyBorder="1" applyAlignment="1">
      <alignment horizontal="left"/>
    </xf>
    <xf numFmtId="0" fontId="17" fillId="0" borderId="22" xfId="0" applyFont="1" applyBorder="1" applyAlignment="1">
      <alignment horizontal="left" vertical="top"/>
    </xf>
    <xf numFmtId="0" fontId="17" fillId="0" borderId="20" xfId="0" applyFont="1" applyBorder="1" applyAlignment="1">
      <alignment horizontal="left" vertical="top"/>
    </xf>
    <xf numFmtId="166" fontId="18" fillId="0" borderId="17" xfId="0" applyNumberFormat="1" applyFont="1" applyBorder="1" applyAlignment="1">
      <alignment horizontal="center" vertical="center" wrapText="1"/>
    </xf>
    <xf numFmtId="166" fontId="19" fillId="11" borderId="17" xfId="0" applyNumberFormat="1" applyFont="1" applyFill="1" applyBorder="1" applyAlignment="1">
      <alignment horizontal="center" vertical="center" wrapText="1"/>
    </xf>
    <xf numFmtId="0" fontId="18" fillId="10" borderId="26" xfId="0" applyFont="1" applyFill="1" applyBorder="1" applyAlignment="1">
      <alignment horizontal="center" vertical="center" wrapText="1"/>
    </xf>
    <xf numFmtId="0" fontId="19" fillId="12" borderId="24" xfId="0" applyFont="1" applyFill="1" applyBorder="1" applyAlignment="1">
      <alignment horizontal="center" vertical="center"/>
    </xf>
    <xf numFmtId="0" fontId="19" fillId="12" borderId="25" xfId="0" applyFont="1" applyFill="1" applyBorder="1" applyAlignment="1">
      <alignment horizontal="center" vertical="center"/>
    </xf>
    <xf numFmtId="0" fontId="19" fillId="12" borderId="19" xfId="0" applyFont="1" applyFill="1" applyBorder="1" applyAlignment="1">
      <alignment horizontal="center" vertical="center"/>
    </xf>
    <xf numFmtId="0" fontId="19" fillId="12" borderId="8" xfId="0" applyFont="1" applyFill="1" applyBorder="1" applyAlignment="1">
      <alignment horizontal="center" vertical="center"/>
    </xf>
    <xf numFmtId="0" fontId="19" fillId="12" borderId="16" xfId="0" applyFont="1" applyFill="1" applyBorder="1" applyAlignment="1">
      <alignment horizontal="center" vertical="center"/>
    </xf>
    <xf numFmtId="0" fontId="19" fillId="12" borderId="5" xfId="0" applyFont="1" applyFill="1" applyBorder="1" applyAlignment="1">
      <alignment horizontal="center" vertical="center"/>
    </xf>
    <xf numFmtId="0" fontId="19" fillId="10" borderId="21" xfId="0" applyFont="1" applyFill="1" applyBorder="1" applyAlignment="1">
      <alignment horizontal="center" vertical="center" wrapText="1"/>
    </xf>
    <xf numFmtId="0" fontId="19" fillId="10" borderId="17" xfId="0" applyFont="1" applyFill="1" applyBorder="1" applyAlignment="1">
      <alignment horizontal="center" vertical="center" wrapText="1"/>
    </xf>
    <xf numFmtId="0" fontId="19" fillId="0" borderId="17" xfId="0" applyFont="1" applyBorder="1" applyAlignment="1">
      <alignment horizontal="left" vertical="center"/>
    </xf>
    <xf numFmtId="0" fontId="19" fillId="10" borderId="22" xfId="0" applyFont="1" applyFill="1" applyBorder="1" applyAlignment="1">
      <alignment horizontal="left" vertical="center"/>
    </xf>
    <xf numFmtId="0" fontId="19" fillId="10" borderId="27" xfId="0" applyFont="1" applyFill="1" applyBorder="1" applyAlignment="1">
      <alignment horizontal="left" vertical="center"/>
    </xf>
    <xf numFmtId="0" fontId="19" fillId="10" borderId="20" xfId="0" applyFont="1" applyFill="1" applyBorder="1" applyAlignment="1">
      <alignment horizontal="left" vertical="center"/>
    </xf>
    <xf numFmtId="0" fontId="19" fillId="0" borderId="2" xfId="0" applyFont="1" applyBorder="1" applyAlignment="1">
      <alignment horizontal="center" vertical="center" wrapText="1"/>
    </xf>
    <xf numFmtId="0" fontId="19" fillId="0" borderId="8" xfId="0" applyFont="1" applyBorder="1" applyAlignment="1">
      <alignment horizontal="center" vertical="center" wrapText="1"/>
    </xf>
    <xf numFmtId="0" fontId="19" fillId="11" borderId="2" xfId="0" applyFont="1" applyFill="1" applyBorder="1" applyAlignment="1">
      <alignment horizontal="center" vertical="center" wrapText="1"/>
    </xf>
    <xf numFmtId="0" fontId="19" fillId="11" borderId="8" xfId="0" applyFont="1" applyFill="1" applyBorder="1" applyAlignment="1">
      <alignment horizontal="center" vertical="center" wrapText="1"/>
    </xf>
    <xf numFmtId="0" fontId="18" fillId="0" borderId="17" xfId="0" applyFont="1" applyBorder="1" applyAlignment="1">
      <alignment horizontal="center" vertical="center" wrapText="1"/>
    </xf>
    <xf numFmtId="166" fontId="19" fillId="14" borderId="17" xfId="0" applyNumberFormat="1" applyFont="1" applyFill="1" applyBorder="1" applyAlignment="1">
      <alignment horizontal="center"/>
    </xf>
    <xf numFmtId="0" fontId="19" fillId="11" borderId="17" xfId="0" applyFont="1" applyFill="1" applyBorder="1" applyAlignment="1">
      <alignment horizontal="center" vertical="center" wrapText="1"/>
    </xf>
    <xf numFmtId="0" fontId="19" fillId="0" borderId="17" xfId="0" applyFont="1" applyBorder="1" applyAlignment="1">
      <alignment horizontal="left" vertical="center" wrapText="1"/>
    </xf>
    <xf numFmtId="0" fontId="19" fillId="12" borderId="0" xfId="0" applyFont="1" applyFill="1" applyAlignment="1">
      <alignment horizontal="center" vertical="center"/>
    </xf>
    <xf numFmtId="0" fontId="19" fillId="0" borderId="17" xfId="0" applyFont="1" applyBorder="1" applyAlignment="1">
      <alignment horizontal="center" vertical="center" wrapText="1"/>
    </xf>
    <xf numFmtId="166" fontId="19" fillId="0" borderId="20" xfId="0" applyNumberFormat="1" applyFont="1" applyBorder="1" applyAlignment="1">
      <alignment horizontal="center" vertical="center" wrapText="1"/>
    </xf>
    <xf numFmtId="166" fontId="19" fillId="0" borderId="17" xfId="0" applyNumberFormat="1" applyFont="1" applyBorder="1" applyAlignment="1">
      <alignment horizontal="center" vertical="center" wrapText="1"/>
    </xf>
    <xf numFmtId="0" fontId="19" fillId="0" borderId="0" xfId="0" applyFont="1" applyAlignment="1">
      <alignment horizontal="left" vertical="center" wrapText="1"/>
    </xf>
    <xf numFmtId="0" fontId="19" fillId="14" borderId="8" xfId="0" applyFont="1" applyFill="1" applyBorder="1" applyAlignment="1">
      <alignment horizontal="center" vertical="center"/>
    </xf>
    <xf numFmtId="0" fontId="19" fillId="14" borderId="16" xfId="0" applyFont="1" applyFill="1" applyBorder="1" applyAlignment="1">
      <alignment horizontal="center" vertical="center"/>
    </xf>
    <xf numFmtId="0" fontId="19" fillId="14" borderId="5" xfId="0" applyFont="1" applyFill="1" applyBorder="1" applyAlignment="1">
      <alignment horizontal="center" vertical="center"/>
    </xf>
    <xf numFmtId="0" fontId="19" fillId="14" borderId="8" xfId="0" applyFont="1" applyFill="1" applyBorder="1" applyAlignment="1">
      <alignment horizontal="center" vertical="center" wrapText="1"/>
    </xf>
    <xf numFmtId="0" fontId="19" fillId="14" borderId="16" xfId="0" applyFont="1" applyFill="1" applyBorder="1" applyAlignment="1">
      <alignment horizontal="center" vertical="center" wrapText="1"/>
    </xf>
    <xf numFmtId="0" fontId="19" fillId="14" borderId="5" xfId="0" applyFont="1" applyFill="1" applyBorder="1" applyAlignment="1">
      <alignment horizontal="center" vertical="center" wrapText="1"/>
    </xf>
    <xf numFmtId="0" fontId="18" fillId="0" borderId="17" xfId="0" applyFont="1" applyBorder="1" applyAlignment="1">
      <alignment horizontal="left" vertical="center" wrapText="1"/>
    </xf>
    <xf numFmtId="0" fontId="18" fillId="18" borderId="17" xfId="0" applyFont="1" applyFill="1" applyBorder="1" applyAlignment="1">
      <alignment horizontal="center" vertical="center" wrapText="1"/>
    </xf>
    <xf numFmtId="169" fontId="18" fillId="0" borderId="17" xfId="0"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21" xfId="0" applyFont="1" applyBorder="1" applyAlignment="1">
      <alignment horizontal="left" vertical="center" wrapText="1"/>
    </xf>
    <xf numFmtId="0" fontId="18" fillId="0" borderId="20" xfId="0" applyFont="1" applyBorder="1" applyAlignment="1">
      <alignment horizontal="center" vertical="center" wrapText="1"/>
    </xf>
    <xf numFmtId="168" fontId="18" fillId="18" borderId="17" xfId="0" applyNumberFormat="1" applyFont="1" applyFill="1" applyBorder="1" applyAlignment="1">
      <alignment horizontal="center" vertical="center" wrapText="1"/>
    </xf>
    <xf numFmtId="14" fontId="18" fillId="18" borderId="17" xfId="0" applyNumberFormat="1" applyFont="1" applyFill="1" applyBorder="1" applyAlignment="1">
      <alignment horizontal="center" vertical="center" wrapText="1"/>
    </xf>
    <xf numFmtId="167" fontId="18" fillId="0" borderId="17" xfId="0" applyNumberFormat="1" applyFont="1" applyBorder="1" applyAlignment="1">
      <alignment horizontal="center" vertical="center" wrapText="1"/>
    </xf>
    <xf numFmtId="0" fontId="21" fillId="0" borderId="23" xfId="0" applyFont="1" applyBorder="1" applyAlignment="1">
      <alignment horizontal="center" vertical="center"/>
    </xf>
    <xf numFmtId="0" fontId="21" fillId="0" borderId="0" xfId="0" applyFont="1" applyAlignment="1">
      <alignment horizontal="center" vertical="center"/>
    </xf>
    <xf numFmtId="0" fontId="19" fillId="12" borderId="2" xfId="0" applyFont="1" applyFill="1" applyBorder="1" applyAlignment="1">
      <alignment horizontal="center" vertical="center"/>
    </xf>
    <xf numFmtId="0" fontId="20" fillId="0" borderId="2" xfId="0" applyFont="1" applyBorder="1" applyAlignment="1">
      <alignment horizontal="center" vertical="center" wrapText="1"/>
    </xf>
    <xf numFmtId="0" fontId="21" fillId="0" borderId="15" xfId="0" applyFont="1" applyBorder="1" applyAlignment="1">
      <alignment horizontal="center"/>
    </xf>
    <xf numFmtId="0" fontId="18" fillId="0" borderId="0" xfId="0" applyFont="1" applyAlignment="1">
      <alignment horizontal="center" vertical="center" wrapText="1"/>
    </xf>
    <xf numFmtId="0" fontId="19" fillId="9" borderId="2" xfId="0" applyFont="1" applyFill="1" applyBorder="1" applyAlignment="1">
      <alignment horizontal="center" vertical="center"/>
    </xf>
    <xf numFmtId="0" fontId="19" fillId="9" borderId="3" xfId="0" applyFont="1" applyFill="1" applyBorder="1" applyAlignment="1">
      <alignment horizontal="center" vertical="center"/>
    </xf>
    <xf numFmtId="0" fontId="19" fillId="15" borderId="2" xfId="0" applyFont="1" applyFill="1" applyBorder="1" applyAlignment="1">
      <alignment horizontal="center" vertical="center"/>
    </xf>
    <xf numFmtId="0" fontId="19" fillId="15" borderId="2" xfId="0" applyFont="1" applyFill="1" applyBorder="1" applyAlignment="1">
      <alignment horizontal="center" vertical="center" wrapText="1"/>
    </xf>
    <xf numFmtId="0" fontId="19" fillId="9" borderId="4" xfId="0" applyFont="1" applyFill="1" applyBorder="1" applyAlignment="1">
      <alignment horizontal="center" vertical="center"/>
    </xf>
    <xf numFmtId="0" fontId="19" fillId="9" borderId="2" xfId="0" applyFont="1" applyFill="1" applyBorder="1" applyAlignment="1">
      <alignment horizontal="center" vertical="top"/>
    </xf>
    <xf numFmtId="0" fontId="31" fillId="10" borderId="2" xfId="0" applyFont="1" applyFill="1" applyBorder="1" applyAlignment="1">
      <alignment horizontal="left" vertical="top" wrapText="1"/>
    </xf>
    <xf numFmtId="0" fontId="30" fillId="10" borderId="2" xfId="0" applyFont="1" applyFill="1" applyBorder="1" applyAlignment="1">
      <alignment horizontal="center" vertical="top" wrapText="1"/>
    </xf>
    <xf numFmtId="0" fontId="31" fillId="0" borderId="2" xfId="0" applyFont="1" applyBorder="1" applyAlignment="1">
      <alignment horizontal="center" vertical="top" wrapText="1"/>
    </xf>
    <xf numFmtId="0" fontId="19" fillId="10" borderId="15" xfId="0" applyFont="1" applyFill="1" applyBorder="1" applyAlignment="1">
      <alignment horizontal="right" vertical="top" wrapText="1"/>
    </xf>
    <xf numFmtId="0" fontId="19" fillId="10" borderId="0" xfId="0" applyFont="1" applyFill="1" applyAlignment="1">
      <alignment horizontal="right" vertical="top" wrapText="1"/>
    </xf>
    <xf numFmtId="0" fontId="31" fillId="10" borderId="16" xfId="0" applyFont="1" applyFill="1" applyBorder="1" applyAlignment="1">
      <alignment vertical="top" wrapText="1"/>
    </xf>
    <xf numFmtId="0" fontId="30" fillId="14" borderId="2" xfId="0" applyFont="1" applyFill="1" applyBorder="1" applyAlignment="1">
      <alignment horizontal="center" vertical="top" wrapText="1"/>
    </xf>
    <xf numFmtId="175" fontId="31" fillId="10" borderId="2" xfId="0" applyNumberFormat="1" applyFont="1" applyFill="1" applyBorder="1" applyAlignment="1">
      <alignment horizontal="left" vertical="top" wrapText="1"/>
    </xf>
    <xf numFmtId="49" fontId="31" fillId="0" borderId="2" xfId="0" applyNumberFormat="1" applyFont="1" applyBorder="1" applyAlignment="1">
      <alignment horizontal="left" vertical="top" wrapText="1"/>
    </xf>
    <xf numFmtId="49" fontId="18" fillId="0" borderId="2" xfId="0" applyNumberFormat="1" applyFont="1" applyBorder="1" applyAlignment="1">
      <alignment horizontal="left" vertical="top" wrapText="1"/>
    </xf>
    <xf numFmtId="49" fontId="22" fillId="0" borderId="2" xfId="0" applyNumberFormat="1" applyFont="1" applyBorder="1" applyAlignment="1">
      <alignment horizontal="left" vertical="top" wrapText="1"/>
    </xf>
    <xf numFmtId="0" fontId="31" fillId="0" borderId="0" xfId="0" applyFont="1" applyAlignment="1">
      <alignment horizontal="left" vertical="top" wrapText="1"/>
    </xf>
    <xf numFmtId="0" fontId="30" fillId="12" borderId="2" xfId="0" applyFont="1" applyFill="1" applyBorder="1" applyAlignment="1">
      <alignment horizontal="center" vertical="top" wrapText="1"/>
    </xf>
    <xf numFmtId="0" fontId="30" fillId="12" borderId="0" xfId="0" applyFont="1" applyFill="1" applyAlignment="1">
      <alignment horizontal="center" vertical="top" wrapText="1"/>
    </xf>
    <xf numFmtId="0" fontId="31" fillId="0" borderId="2" xfId="0" applyFont="1" applyBorder="1" applyAlignment="1">
      <alignment vertical="top" wrapText="1"/>
    </xf>
    <xf numFmtId="0" fontId="31" fillId="10" borderId="15" xfId="0" applyFont="1" applyFill="1" applyBorder="1" applyAlignment="1">
      <alignment vertical="top" wrapText="1"/>
    </xf>
    <xf numFmtId="0" fontId="30" fillId="0" borderId="0" xfId="0" applyFont="1" applyAlignment="1">
      <alignment horizontal="left" vertical="top" wrapText="1"/>
    </xf>
    <xf numFmtId="0" fontId="30" fillId="14" borderId="0" xfId="0" applyFont="1" applyFill="1" applyAlignment="1">
      <alignment horizontal="center" vertical="top" wrapText="1"/>
    </xf>
    <xf numFmtId="0" fontId="31" fillId="0" borderId="2" xfId="0" applyFont="1" applyBorder="1" applyAlignment="1">
      <alignment horizontal="left" vertical="top" wrapText="1"/>
    </xf>
    <xf numFmtId="0" fontId="18" fillId="0" borderId="2" xfId="0" applyFont="1" applyBorder="1" applyAlignment="1">
      <alignment horizontal="left" vertical="top" wrapText="1"/>
    </xf>
    <xf numFmtId="0" fontId="19" fillId="12" borderId="2" xfId="0" applyFont="1" applyFill="1" applyBorder="1" applyAlignment="1">
      <alignment horizontal="center" vertical="top" wrapText="1"/>
    </xf>
    <xf numFmtId="0" fontId="28" fillId="0" borderId="4" xfId="0" applyFont="1" applyBorder="1" applyAlignment="1">
      <alignment horizontal="center" vertical="top" wrapText="1"/>
    </xf>
  </cellXfs>
  <cellStyles count="28">
    <cellStyle name="Atenção 1" xfId="3" xr:uid="{00000000-0005-0000-0000-000006000000}"/>
    <cellStyle name="Bom 1" xfId="4" xr:uid="{00000000-0005-0000-0000-000007000000}"/>
    <cellStyle name="Destaque 1 1" xfId="5" xr:uid="{00000000-0005-0000-0000-000008000000}"/>
    <cellStyle name="Destaque 2 1" xfId="6" xr:uid="{00000000-0005-0000-0000-000009000000}"/>
    <cellStyle name="Destaque 3 1" xfId="7" xr:uid="{00000000-0005-0000-0000-00000A000000}"/>
    <cellStyle name="Destaque 4" xfId="8" xr:uid="{00000000-0005-0000-0000-00000B000000}"/>
    <cellStyle name="Erro 1" xfId="9" xr:uid="{00000000-0005-0000-0000-00000C000000}"/>
    <cellStyle name="Hyperlink 1" xfId="10" xr:uid="{00000000-0005-0000-0000-00000D000000}"/>
    <cellStyle name="Moeda" xfId="1" builtinId="4"/>
    <cellStyle name="Neutro 1" xfId="11" xr:uid="{00000000-0005-0000-0000-00000E000000}"/>
    <cellStyle name="Normal" xfId="0" builtinId="0"/>
    <cellStyle name="Normal 2" xfId="12" xr:uid="{00000000-0005-0000-0000-00000F000000}"/>
    <cellStyle name="Nota 1" xfId="13" xr:uid="{00000000-0005-0000-0000-000010000000}"/>
    <cellStyle name="Nota de rodapé 1" xfId="14" xr:uid="{00000000-0005-0000-0000-000011000000}"/>
    <cellStyle name="Porcentagem" xfId="2" builtinId="5"/>
    <cellStyle name="Ruim 1" xfId="15" xr:uid="{00000000-0005-0000-0000-000012000000}"/>
    <cellStyle name="Status 1" xfId="16" xr:uid="{00000000-0005-0000-0000-000013000000}"/>
    <cellStyle name="Texto 1" xfId="17" xr:uid="{00000000-0005-0000-0000-000014000000}"/>
    <cellStyle name="Título 1 1" xfId="18" xr:uid="{00000000-0005-0000-0000-000015000000}"/>
    <cellStyle name="Título 2 1" xfId="19" xr:uid="{00000000-0005-0000-0000-000016000000}"/>
    <cellStyle name="Vírgula 2" xfId="20" xr:uid="{00000000-0005-0000-0000-000017000000}"/>
    <cellStyle name="Vírgula 3" xfId="21" xr:uid="{00000000-0005-0000-0000-000018000000}"/>
    <cellStyle name="Vírgula 3 2" xfId="22" xr:uid="{00000000-0005-0000-0000-000019000000}"/>
    <cellStyle name="Vírgula 4" xfId="23" xr:uid="{00000000-0005-0000-0000-00001A000000}"/>
    <cellStyle name="Vírgula 4 2" xfId="24" xr:uid="{00000000-0005-0000-0000-00001B000000}"/>
    <cellStyle name="Vírgula 5" xfId="25" xr:uid="{00000000-0005-0000-0000-00001C000000}"/>
    <cellStyle name="Vírgula 5 2" xfId="26" xr:uid="{00000000-0005-0000-0000-00001D000000}"/>
    <cellStyle name="Vírgula 6" xfId="27" xr:uid="{00000000-0005-0000-0000-00001E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C0000"/>
      <rgbColor rgb="FF006600"/>
      <rgbColor rgb="FF000080"/>
      <rgbColor rgb="FF996600"/>
      <rgbColor rgb="FF800080"/>
      <rgbColor rgb="FF008080"/>
      <rgbColor rgb="FFDDDDDD"/>
      <rgbColor rgb="FF808080"/>
      <rgbColor rgb="FF9999FF"/>
      <rgbColor rgb="FF993366"/>
      <rgbColor rgb="FFFFFFCC"/>
      <rgbColor rgb="FFDBEEF4"/>
      <rgbColor rgb="FF660066"/>
      <rgbColor rgb="FFFF8080"/>
      <rgbColor rgb="FF0563C1"/>
      <rgbColor rgb="FFC6D9F1"/>
      <rgbColor rgb="FF000080"/>
      <rgbColor rgb="FFFF00FF"/>
      <rgbColor rgb="FFDDE8CB"/>
      <rgbColor rgb="FF00FFFF"/>
      <rgbColor rgb="FF800080"/>
      <rgbColor rgb="FF800000"/>
      <rgbColor rgb="FF008080"/>
      <rgbColor rgb="FF0000FF"/>
      <rgbColor rgb="FF00CCFF"/>
      <rgbColor rgb="FFDEEBF7"/>
      <rgbColor rgb="FFCCFFCC"/>
      <rgbColor rgb="FFF6F9D4"/>
      <rgbColor rgb="FF9DC3E6"/>
      <rgbColor rgb="FFFFCCCC"/>
      <rgbColor rgb="FFDCE6F2"/>
      <rgbColor rgb="FFF8CBAD"/>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552450</xdr:colOff>
      <xdr:row>20</xdr:row>
      <xdr:rowOff>0</xdr:rowOff>
    </xdr:to>
    <xdr:sp macro="" textlink="">
      <xdr:nvSpPr>
        <xdr:cNvPr id="1026" name="_x0000_t202" hidden="1">
          <a:extLst>
            <a:ext uri="{FF2B5EF4-FFF2-40B4-BE49-F238E27FC236}">
              <a16:creationId xmlns:a16="http://schemas.microsoft.com/office/drawing/2014/main" id="{949FE24B-9BDD-ECCE-08E6-1A5B2769B7C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hyperlink" Target="https://www.gov.br/compras/pt-br/agente-publico/cadernos-tecnicos-e-valores-limites/cts-2019/ct_lim_rj_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1"/>
  <sheetViews>
    <sheetView showGridLines="0" view="pageBreakPreview" zoomScale="120" zoomScaleNormal="100" zoomScalePageLayoutView="120" workbookViewId="0">
      <selection activeCell="D16" sqref="D16"/>
    </sheetView>
  </sheetViews>
  <sheetFormatPr defaultRowHeight="14.25"/>
  <cols>
    <col min="1" max="1" width="25.25" customWidth="1"/>
    <col min="2" max="2" width="16" bestFit="1" customWidth="1"/>
    <col min="3" max="3" width="25.25" style="1" customWidth="1"/>
    <col min="4" max="4" width="25.25" style="2" customWidth="1"/>
    <col min="5" max="1025" width="25.25" customWidth="1"/>
  </cols>
  <sheetData>
    <row r="1" spans="1:4" s="3" customFormat="1" ht="13.9" customHeight="1">
      <c r="A1" s="198" t="s">
        <v>0</v>
      </c>
      <c r="B1" s="198"/>
      <c r="C1" s="198"/>
      <c r="D1" s="198"/>
    </row>
    <row r="2" spans="1:4" s="3" customFormat="1">
      <c r="A2" s="198"/>
      <c r="B2" s="198"/>
      <c r="C2" s="198"/>
      <c r="D2" s="198"/>
    </row>
    <row r="3" spans="1:4" s="3" customFormat="1">
      <c r="A3" s="198"/>
      <c r="B3" s="198"/>
      <c r="C3" s="198"/>
      <c r="D3" s="198"/>
    </row>
    <row r="4" spans="1:4" s="3" customFormat="1" ht="90.2" customHeight="1">
      <c r="A4" s="198"/>
      <c r="B4" s="198"/>
      <c r="C4" s="198"/>
      <c r="D4" s="198"/>
    </row>
    <row r="5" spans="1:4" s="3" customFormat="1" ht="28.5">
      <c r="A5" s="4" t="s">
        <v>1</v>
      </c>
      <c r="B5" s="4" t="s">
        <v>2</v>
      </c>
      <c r="C5" s="5" t="s">
        <v>3</v>
      </c>
      <c r="D5" s="5" t="str">
        <f>"VALOR TOTAL DOS SERVIÇOS ("&amp;B11&amp;" MESES)"</f>
        <v>VALOR TOTAL DOS SERVIÇOS (30 MESES)</v>
      </c>
    </row>
    <row r="6" spans="1:4" s="3" customFormat="1">
      <c r="A6" s="6" t="s">
        <v>4</v>
      </c>
      <c r="B6" s="7">
        <v>4</v>
      </c>
      <c r="C6" s="8">
        <f>'SRSE-3_planilha de custos e for'!C137*B6</f>
        <v>0</v>
      </c>
      <c r="D6" s="9">
        <f>C6*B11</f>
        <v>0</v>
      </c>
    </row>
    <row r="7" spans="1:4" s="3" customFormat="1" ht="27.75">
      <c r="A7" s="6" t="s">
        <v>5</v>
      </c>
      <c r="B7" s="7" t="s">
        <v>6</v>
      </c>
      <c r="C7" s="8">
        <f>'estimativa_empresa_sob demanda'!F26</f>
        <v>0</v>
      </c>
      <c r="D7" s="10">
        <f>C7*B11</f>
        <v>0</v>
      </c>
    </row>
    <row r="8" spans="1:4" s="3" customFormat="1" ht="27.75">
      <c r="A8" s="6" t="s">
        <v>7</v>
      </c>
      <c r="B8" s="7" t="s">
        <v>6</v>
      </c>
      <c r="C8" s="149">
        <f>'estimativa_empresa_sob demanda'!F27</f>
        <v>0</v>
      </c>
      <c r="D8" s="10">
        <f>C8*B11</f>
        <v>0</v>
      </c>
    </row>
    <row r="9" spans="1:4" ht="15">
      <c r="A9" s="11"/>
      <c r="B9" s="11"/>
      <c r="C9" s="148">
        <f>SUM(C6:C8)</f>
        <v>0</v>
      </c>
      <c r="D9" s="150">
        <f>SUM(D6:D8)</f>
        <v>0</v>
      </c>
    </row>
    <row r="10" spans="1:4">
      <c r="A10" s="11"/>
      <c r="B10" s="11"/>
      <c r="C10" s="12"/>
      <c r="D10" s="13"/>
    </row>
    <row r="11" spans="1:4" ht="28.5">
      <c r="A11" s="4" t="s">
        <v>8</v>
      </c>
      <c r="B11" s="14">
        <v>30</v>
      </c>
      <c r="C11" s="12"/>
      <c r="D11" s="13"/>
    </row>
  </sheetData>
  <sheetProtection sheet="1" objects="1" scenarios="1"/>
  <mergeCells count="1">
    <mergeCell ref="A1:D4"/>
  </mergeCells>
  <printOptions horizontalCentered="1"/>
  <pageMargins left="0" right="0" top="3.9583333333333297E-2" bottom="0" header="0" footer="0"/>
  <pageSetup paperSize="9" scale="52" firstPageNumber="0" pageOrder="overThenDown" orientation="portrait" horizontalDpi="300" verticalDpi="300"/>
  <headerFooter>
    <oddHeader>&amp;L&amp;"Times New Roman,Normal"&amp;12&amp;P&amp;R&amp;A</oddHeader>
    <oddFooter>&amp;CAv. Pastor Martin Luther King Junior, 126 - Torre 1000 sala 1318 Del Castilho - Cep. 20765-000 - Rio de Janeiro Contato: 21 3923-5276 / 21 98502-1341     e-mail: desa.servicos@gmail.com</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4"/>
  <sheetViews>
    <sheetView showGridLines="0" tabSelected="1" view="pageBreakPreview" zoomScale="120" zoomScaleNormal="100" zoomScalePageLayoutView="120" workbookViewId="0">
      <selection activeCell="G1" sqref="G1"/>
    </sheetView>
  </sheetViews>
  <sheetFormatPr defaultRowHeight="14.25"/>
  <cols>
    <col min="1" max="1" width="27.375" customWidth="1"/>
    <col min="2" max="2" width="33" customWidth="1"/>
    <col min="3" max="3" width="16.75" style="1" customWidth="1"/>
    <col min="4" max="4" width="24.75" style="2" customWidth="1"/>
    <col min="5" max="5" width="17.625" style="2" customWidth="1"/>
    <col min="6" max="6" width="24.875" style="2" customWidth="1"/>
    <col min="7" max="7" width="24.125" customWidth="1"/>
    <col min="8" max="1025" width="8.875" customWidth="1"/>
  </cols>
  <sheetData>
    <row r="1" spans="1:7" ht="15">
      <c r="A1" s="204" t="s">
        <v>9</v>
      </c>
      <c r="B1" s="205"/>
    </row>
    <row r="2" spans="1:7">
      <c r="A2" s="180" t="s">
        <v>10</v>
      </c>
      <c r="B2" s="180"/>
    </row>
    <row r="3" spans="1:7" ht="15">
      <c r="A3" s="16"/>
    </row>
    <row r="4" spans="1:7" ht="15">
      <c r="A4" s="16"/>
    </row>
    <row r="7" spans="1:7">
      <c r="A7" s="203" t="s">
        <v>11</v>
      </c>
      <c r="B7" s="203"/>
      <c r="C7" s="203"/>
      <c r="D7" s="203"/>
      <c r="E7" s="203"/>
      <c r="F7" s="203"/>
      <c r="G7" s="203"/>
    </row>
    <row r="8" spans="1:7">
      <c r="A8" s="203"/>
      <c r="B8" s="203"/>
      <c r="C8" s="203"/>
      <c r="D8" s="203"/>
      <c r="E8" s="203"/>
      <c r="F8" s="203"/>
      <c r="G8" s="203"/>
    </row>
    <row r="9" spans="1:7">
      <c r="A9" s="203"/>
      <c r="B9" s="203"/>
      <c r="C9" s="203"/>
      <c r="D9" s="203"/>
      <c r="E9" s="203"/>
      <c r="F9" s="203"/>
      <c r="G9" s="203"/>
    </row>
    <row r="10" spans="1:7">
      <c r="A10" s="203"/>
      <c r="B10" s="203"/>
      <c r="C10" s="203"/>
      <c r="D10" s="203"/>
      <c r="E10" s="203"/>
      <c r="F10" s="203"/>
      <c r="G10" s="203"/>
    </row>
    <row r="11" spans="1:7" ht="43.5">
      <c r="A11" s="17" t="s">
        <v>12</v>
      </c>
      <c r="B11" s="17" t="s">
        <v>1</v>
      </c>
      <c r="C11" s="17" t="s">
        <v>2</v>
      </c>
      <c r="D11" s="18" t="s">
        <v>13</v>
      </c>
      <c r="E11" s="18" t="s">
        <v>14</v>
      </c>
      <c r="F11" s="18" t="s">
        <v>15</v>
      </c>
      <c r="G11" s="18" t="s">
        <v>16</v>
      </c>
    </row>
    <row r="12" spans="1:7">
      <c r="A12" s="199" t="s">
        <v>17</v>
      </c>
      <c r="B12" s="19" t="s">
        <v>18</v>
      </c>
      <c r="C12" s="20">
        <v>2</v>
      </c>
      <c r="D12" s="151"/>
      <c r="E12" s="21">
        <v>10</v>
      </c>
      <c r="F12" s="15">
        <f t="shared" ref="F12:F25" si="0">E12*C12*D12</f>
        <v>0</v>
      </c>
      <c r="G12" s="200">
        <f>F12+F13</f>
        <v>0</v>
      </c>
    </row>
    <row r="13" spans="1:7">
      <c r="A13" s="199"/>
      <c r="B13" s="19" t="s">
        <v>19</v>
      </c>
      <c r="C13" s="20">
        <v>1</v>
      </c>
      <c r="D13" s="151"/>
      <c r="E13" s="21">
        <v>10</v>
      </c>
      <c r="F13" s="15">
        <f t="shared" si="0"/>
        <v>0</v>
      </c>
      <c r="G13" s="200"/>
    </row>
    <row r="14" spans="1:7">
      <c r="A14" s="199" t="s">
        <v>20</v>
      </c>
      <c r="B14" s="19" t="s">
        <v>18</v>
      </c>
      <c r="C14" s="20">
        <v>2</v>
      </c>
      <c r="D14" s="151"/>
      <c r="E14" s="21">
        <v>10</v>
      </c>
      <c r="F14" s="15">
        <f t="shared" si="0"/>
        <v>0</v>
      </c>
      <c r="G14" s="200">
        <f>F14+F15</f>
        <v>0</v>
      </c>
    </row>
    <row r="15" spans="1:7">
      <c r="A15" s="199"/>
      <c r="B15" s="19" t="s">
        <v>19</v>
      </c>
      <c r="C15" s="20">
        <v>1</v>
      </c>
      <c r="D15" s="151"/>
      <c r="E15" s="21">
        <v>10</v>
      </c>
      <c r="F15" s="15">
        <f t="shared" si="0"/>
        <v>0</v>
      </c>
      <c r="G15" s="200"/>
    </row>
    <row r="16" spans="1:7">
      <c r="A16" s="199" t="s">
        <v>21</v>
      </c>
      <c r="B16" s="19" t="s">
        <v>18</v>
      </c>
      <c r="C16" s="20">
        <v>2</v>
      </c>
      <c r="D16" s="151"/>
      <c r="E16" s="21">
        <v>10</v>
      </c>
      <c r="F16" s="15">
        <f t="shared" si="0"/>
        <v>0</v>
      </c>
      <c r="G16" s="200">
        <f>F16+F17</f>
        <v>0</v>
      </c>
    </row>
    <row r="17" spans="1:7">
      <c r="A17" s="199"/>
      <c r="B17" s="19" t="s">
        <v>19</v>
      </c>
      <c r="C17" s="20">
        <v>1</v>
      </c>
      <c r="D17" s="151"/>
      <c r="E17" s="21">
        <v>10</v>
      </c>
      <c r="F17" s="15">
        <f t="shared" si="0"/>
        <v>0</v>
      </c>
      <c r="G17" s="200"/>
    </row>
    <row r="18" spans="1:7">
      <c r="A18" s="199" t="s">
        <v>22</v>
      </c>
      <c r="B18" s="19" t="s">
        <v>18</v>
      </c>
      <c r="C18" s="20">
        <v>2</v>
      </c>
      <c r="D18" s="151"/>
      <c r="E18" s="21">
        <v>10</v>
      </c>
      <c r="F18" s="15">
        <f t="shared" si="0"/>
        <v>0</v>
      </c>
      <c r="G18" s="200">
        <f>F18+F19</f>
        <v>0</v>
      </c>
    </row>
    <row r="19" spans="1:7">
      <c r="A19" s="199"/>
      <c r="B19" s="19" t="s">
        <v>19</v>
      </c>
      <c r="C19" s="20">
        <v>1</v>
      </c>
      <c r="D19" s="151"/>
      <c r="E19" s="21">
        <v>10</v>
      </c>
      <c r="F19" s="15">
        <f t="shared" si="0"/>
        <v>0</v>
      </c>
      <c r="G19" s="200"/>
    </row>
    <row r="20" spans="1:7">
      <c r="A20" s="199" t="s">
        <v>23</v>
      </c>
      <c r="B20" s="19" t="s">
        <v>18</v>
      </c>
      <c r="C20" s="20">
        <v>2</v>
      </c>
      <c r="D20" s="151"/>
      <c r="E20" s="21">
        <v>10</v>
      </c>
      <c r="F20" s="15">
        <f t="shared" si="0"/>
        <v>0</v>
      </c>
      <c r="G20" s="200">
        <f>F20+F21</f>
        <v>0</v>
      </c>
    </row>
    <row r="21" spans="1:7">
      <c r="A21" s="199"/>
      <c r="B21" s="19" t="s">
        <v>19</v>
      </c>
      <c r="C21" s="20">
        <v>1</v>
      </c>
      <c r="D21" s="151"/>
      <c r="E21" s="21">
        <v>10</v>
      </c>
      <c r="F21" s="15">
        <f t="shared" si="0"/>
        <v>0</v>
      </c>
      <c r="G21" s="200"/>
    </row>
    <row r="22" spans="1:7">
      <c r="A22" s="199" t="s">
        <v>24</v>
      </c>
      <c r="B22" s="19" t="s">
        <v>18</v>
      </c>
      <c r="C22" s="20">
        <v>2</v>
      </c>
      <c r="D22" s="151"/>
      <c r="E22" s="21">
        <v>10</v>
      </c>
      <c r="F22" s="15">
        <f t="shared" si="0"/>
        <v>0</v>
      </c>
      <c r="G22" s="200">
        <f>F22+F23</f>
        <v>0</v>
      </c>
    </row>
    <row r="23" spans="1:7">
      <c r="A23" s="199"/>
      <c r="B23" s="19" t="s">
        <v>19</v>
      </c>
      <c r="C23" s="20">
        <v>1</v>
      </c>
      <c r="D23" s="151"/>
      <c r="E23" s="21">
        <v>10</v>
      </c>
      <c r="F23" s="15">
        <f t="shared" si="0"/>
        <v>0</v>
      </c>
      <c r="G23" s="200"/>
    </row>
    <row r="24" spans="1:7">
      <c r="A24" s="199" t="s">
        <v>25</v>
      </c>
      <c r="B24" s="19" t="s">
        <v>18</v>
      </c>
      <c r="C24" s="20">
        <v>2</v>
      </c>
      <c r="D24" s="151"/>
      <c r="E24" s="21">
        <v>10</v>
      </c>
      <c r="F24" s="15">
        <f t="shared" si="0"/>
        <v>0</v>
      </c>
      <c r="G24" s="200">
        <f>F24+F25</f>
        <v>0</v>
      </c>
    </row>
    <row r="25" spans="1:7">
      <c r="A25" s="199"/>
      <c r="B25" s="19" t="s">
        <v>19</v>
      </c>
      <c r="C25" s="20">
        <v>1</v>
      </c>
      <c r="D25" s="151"/>
      <c r="E25" s="21">
        <v>10</v>
      </c>
      <c r="F25" s="15">
        <f t="shared" si="0"/>
        <v>0</v>
      </c>
      <c r="G25" s="200"/>
    </row>
    <row r="26" spans="1:7" s="16" customFormat="1" ht="15">
      <c r="A26" s="201" t="s">
        <v>26</v>
      </c>
      <c r="B26" s="22" t="s">
        <v>18</v>
      </c>
      <c r="C26" s="23">
        <f>SUM(C12,C14,C16,C18,C20,C22,C24)</f>
        <v>14</v>
      </c>
      <c r="D26" s="24">
        <f>SUM(D12,D14,D16,D18,D20,D22,D24)</f>
        <v>0</v>
      </c>
      <c r="E26" s="23">
        <f>SUM(E12,E14,E16,E18,E20,E22,E24)</f>
        <v>70</v>
      </c>
      <c r="F26" s="24">
        <f>SUM(F12,F14,F16,F18,F20,F22,F24)</f>
        <v>0</v>
      </c>
      <c r="G26" s="202">
        <f>SUM(G12,G14,G16,G18,G20,G22,G24)</f>
        <v>0</v>
      </c>
    </row>
    <row r="27" spans="1:7" s="16" customFormat="1" ht="15">
      <c r="A27" s="201"/>
      <c r="B27" s="22" t="s">
        <v>19</v>
      </c>
      <c r="C27" s="23">
        <f>SUM(C13,C15,C17,C19,C21,C23,C25)</f>
        <v>7</v>
      </c>
      <c r="D27" s="24">
        <f>SUM(D13,D15,D17,D19,D21,D23,D25)</f>
        <v>0</v>
      </c>
      <c r="E27" s="23">
        <f>SUM(E13,E15,E17,E19,E21,E23,E25)</f>
        <v>70</v>
      </c>
      <c r="F27" s="24">
        <f>SUM(F13,F15,F17,F19,F21,F23,F25)</f>
        <v>0</v>
      </c>
      <c r="G27" s="202"/>
    </row>
    <row r="28" spans="1:7">
      <c r="A28" s="11"/>
      <c r="B28" s="11"/>
      <c r="C28" s="12"/>
      <c r="D28" s="13"/>
      <c r="E28" s="13"/>
    </row>
    <row r="29" spans="1:7">
      <c r="A29" s="11"/>
      <c r="B29" s="11"/>
      <c r="C29" s="12"/>
      <c r="D29" s="13"/>
      <c r="E29" s="13"/>
    </row>
    <row r="30" spans="1:7">
      <c r="A30" s="11"/>
      <c r="B30" s="11"/>
      <c r="C30" s="12"/>
      <c r="D30" s="13"/>
      <c r="E30" s="13"/>
    </row>
    <row r="31" spans="1:7">
      <c r="A31" s="11"/>
      <c r="B31" s="11"/>
      <c r="C31" s="12"/>
      <c r="D31" s="13"/>
      <c r="E31" s="13"/>
    </row>
    <row r="32" spans="1:7">
      <c r="A32" s="11"/>
      <c r="B32" s="11"/>
      <c r="C32" s="12"/>
      <c r="D32" s="13"/>
      <c r="E32" s="13"/>
    </row>
    <row r="33" spans="1:5">
      <c r="A33" s="11"/>
      <c r="B33" s="11"/>
      <c r="C33" s="12"/>
      <c r="D33" s="13"/>
      <c r="E33" s="13"/>
    </row>
    <row r="34" spans="1:5">
      <c r="A34" s="11"/>
      <c r="B34" s="11"/>
      <c r="C34" s="12"/>
      <c r="D34" s="13"/>
      <c r="E34" s="13"/>
    </row>
    <row r="35" spans="1:5">
      <c r="A35" s="11"/>
      <c r="B35" s="11"/>
      <c r="C35" s="12"/>
      <c r="D35" s="13"/>
      <c r="E35" s="13"/>
    </row>
    <row r="36" spans="1:5">
      <c r="A36" s="11"/>
      <c r="B36" s="11"/>
      <c r="C36" s="12"/>
      <c r="D36" s="13"/>
      <c r="E36" s="13"/>
    </row>
    <row r="37" spans="1:5">
      <c r="A37" s="11"/>
      <c r="B37" s="11"/>
      <c r="C37" s="12"/>
      <c r="D37" s="13"/>
      <c r="E37" s="13"/>
    </row>
    <row r="38" spans="1:5">
      <c r="A38" s="11"/>
      <c r="B38" s="11"/>
      <c r="C38" s="12"/>
      <c r="D38" s="13"/>
      <c r="E38" s="13"/>
    </row>
    <row r="39" spans="1:5">
      <c r="A39" s="11"/>
      <c r="B39" s="11"/>
      <c r="C39" s="12"/>
      <c r="D39" s="13"/>
      <c r="E39" s="13"/>
    </row>
    <row r="40" spans="1:5">
      <c r="A40" s="11"/>
      <c r="B40" s="11"/>
      <c r="C40" s="12"/>
      <c r="D40" s="13"/>
      <c r="E40" s="13"/>
    </row>
    <row r="41" spans="1:5">
      <c r="A41" s="11"/>
      <c r="B41" s="11"/>
      <c r="C41" s="12"/>
      <c r="D41" s="13"/>
      <c r="E41" s="13"/>
    </row>
    <row r="42" spans="1:5">
      <c r="A42" s="11"/>
      <c r="B42" s="11"/>
      <c r="C42" s="12"/>
      <c r="D42" s="13"/>
      <c r="E42" s="13"/>
    </row>
    <row r="43" spans="1:5">
      <c r="A43" s="11"/>
      <c r="B43" s="11"/>
      <c r="C43" s="12"/>
      <c r="D43" s="13"/>
      <c r="E43" s="13"/>
    </row>
    <row r="44" spans="1:5">
      <c r="A44" s="11"/>
      <c r="B44" s="11"/>
      <c r="C44" s="12"/>
      <c r="D44" s="13"/>
      <c r="E44" s="13"/>
    </row>
  </sheetData>
  <sheetProtection sheet="1" objects="1" scenarios="1"/>
  <protectedRanges>
    <protectedRange sqref="D12:D25" name="valor diario"/>
  </protectedRanges>
  <mergeCells count="18">
    <mergeCell ref="A1:B1"/>
    <mergeCell ref="A7:G10"/>
    <mergeCell ref="A12:A13"/>
    <mergeCell ref="G12:G13"/>
    <mergeCell ref="A14:A15"/>
    <mergeCell ref="G14:G15"/>
    <mergeCell ref="A16:A17"/>
    <mergeCell ref="G16:G17"/>
    <mergeCell ref="A18:A19"/>
    <mergeCell ref="G18:G19"/>
    <mergeCell ref="A20:A21"/>
    <mergeCell ref="G20:G21"/>
    <mergeCell ref="A22:A23"/>
    <mergeCell ref="G22:G23"/>
    <mergeCell ref="A24:A25"/>
    <mergeCell ref="G24:G25"/>
    <mergeCell ref="A26:A27"/>
    <mergeCell ref="G26:G27"/>
  </mergeCells>
  <printOptions horizontalCentered="1"/>
  <pageMargins left="0" right="0" top="3.9583333333333297E-2" bottom="0" header="0" footer="0"/>
  <pageSetup paperSize="9" scale="50" firstPageNumber="0" pageOrder="overThenDown" orientation="portrait" horizontalDpi="300" verticalDpi="300"/>
  <headerFooter>
    <oddHeader>&amp;L&amp;"Times New Roman,Normal"&amp;12&amp;P&amp;R&amp;A</oddHeader>
    <oddFooter>&amp;CAv. Pastor Martin Luther King Junior, 126 - Torre 1000 sala 1318 Del Castilho - Cep. 20765-000 - Rio de Janeiro Contato: 21 3923-5276 / 21 98502-1341     e-mail: desa.servicos@gmail.com</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G137"/>
  <sheetViews>
    <sheetView showGridLines="0" view="pageBreakPreview" topLeftCell="A35" zoomScale="120" zoomScaleNormal="70" zoomScalePageLayoutView="120" workbookViewId="0">
      <selection activeCell="F2" sqref="F2"/>
    </sheetView>
  </sheetViews>
  <sheetFormatPr defaultRowHeight="15.75"/>
  <cols>
    <col min="1" max="1" width="4" style="25" customWidth="1"/>
    <col min="2" max="2" width="33.125" style="25" customWidth="1"/>
    <col min="3" max="3" width="26" style="25" bestFit="1" customWidth="1"/>
    <col min="4" max="4" width="26.75" style="26" bestFit="1" customWidth="1"/>
    <col min="5" max="6" width="12.875" style="25" customWidth="1"/>
    <col min="7" max="7" width="23.625" style="25" customWidth="1"/>
    <col min="8" max="10" width="12.875" customWidth="1"/>
    <col min="11" max="1021" width="12.875" style="25" customWidth="1"/>
    <col min="1022" max="1023" width="12.875" customWidth="1"/>
  </cols>
  <sheetData>
    <row r="1" spans="1:7" s="28" customFormat="1" ht="37.9" customHeight="1">
      <c r="A1" s="254" t="s">
        <v>27</v>
      </c>
      <c r="B1" s="254"/>
      <c r="C1" s="254"/>
      <c r="D1" s="254"/>
      <c r="F1" s="206" t="s">
        <v>9</v>
      </c>
      <c r="G1" s="207"/>
    </row>
    <row r="2" spans="1:7" s="28" customFormat="1" ht="37.9" customHeight="1">
      <c r="A2" s="255" t="s">
        <v>28</v>
      </c>
      <c r="B2" s="255"/>
      <c r="C2" s="255"/>
      <c r="D2" s="255"/>
      <c r="F2" s="197" t="s">
        <v>10</v>
      </c>
      <c r="G2" s="197"/>
    </row>
    <row r="3" spans="1:7" s="28" customFormat="1" ht="37.9" customHeight="1">
      <c r="A3" s="255" t="s">
        <v>29</v>
      </c>
      <c r="B3" s="255"/>
      <c r="C3" s="255"/>
      <c r="D3" s="255"/>
    </row>
    <row r="4" spans="1:7" s="28" customFormat="1" ht="37.9" customHeight="1">
      <c r="A4" s="255" t="s">
        <v>27</v>
      </c>
      <c r="B4" s="255"/>
      <c r="C4" s="255"/>
      <c r="D4" s="255"/>
    </row>
    <row r="5" spans="1:7" s="28" customFormat="1" ht="37.9" customHeight="1">
      <c r="A5" s="256" t="s">
        <v>30</v>
      </c>
      <c r="B5" s="256"/>
      <c r="C5" s="256"/>
      <c r="D5" s="256"/>
    </row>
    <row r="6" spans="1:7" s="28" customFormat="1" ht="37.9" customHeight="1">
      <c r="A6" s="211" t="s">
        <v>31</v>
      </c>
      <c r="B6" s="212"/>
      <c r="C6" s="212"/>
      <c r="D6" s="213"/>
    </row>
    <row r="7" spans="1:7" s="28" customFormat="1" ht="37.9" customHeight="1">
      <c r="A7" s="252"/>
      <c r="B7" s="253"/>
      <c r="C7" s="253"/>
      <c r="D7" s="253"/>
    </row>
    <row r="8" spans="1:7" s="28" customFormat="1" ht="37.9" customHeight="1">
      <c r="A8" s="245" t="s">
        <v>32</v>
      </c>
      <c r="B8" s="246"/>
      <c r="C8" s="250">
        <v>44986</v>
      </c>
      <c r="D8" s="243"/>
    </row>
    <row r="9" spans="1:7" s="28" customFormat="1" ht="37.9" customHeight="1">
      <c r="A9" s="245" t="s">
        <v>33</v>
      </c>
      <c r="B9" s="246"/>
      <c r="C9" s="227" t="s">
        <v>34</v>
      </c>
      <c r="D9" s="227"/>
    </row>
    <row r="10" spans="1:7" s="28" customFormat="1" ht="37.9" customHeight="1">
      <c r="A10" s="245" t="s">
        <v>35</v>
      </c>
      <c r="B10" s="246"/>
      <c r="C10" s="227" t="s">
        <v>36</v>
      </c>
      <c r="D10" s="227"/>
    </row>
    <row r="11" spans="1:7" s="28" customFormat="1" ht="37.9" customHeight="1">
      <c r="A11" s="245" t="s">
        <v>37</v>
      </c>
      <c r="B11" s="246"/>
      <c r="C11" s="251">
        <f>'Resumo_da_contratcao_SRSE-3'!$B$11</f>
        <v>30</v>
      </c>
      <c r="D11" s="251"/>
    </row>
    <row r="12" spans="1:7" s="28" customFormat="1" ht="37.9" customHeight="1">
      <c r="A12" s="245" t="s">
        <v>38</v>
      </c>
      <c r="B12" s="246"/>
      <c r="C12" s="227" t="s">
        <v>39</v>
      </c>
      <c r="D12" s="227"/>
    </row>
    <row r="13" spans="1:7" s="28" customFormat="1" ht="37.9" customHeight="1">
      <c r="A13" s="32"/>
      <c r="B13" s="32"/>
      <c r="C13" s="33"/>
      <c r="D13" s="30"/>
    </row>
    <row r="14" spans="1:7" s="28" customFormat="1" ht="37.9" customHeight="1">
      <c r="A14" s="211" t="s">
        <v>40</v>
      </c>
      <c r="B14" s="212"/>
      <c r="C14" s="212"/>
      <c r="D14" s="213"/>
    </row>
    <row r="15" spans="1:7" s="28" customFormat="1" ht="37.9" customHeight="1">
      <c r="A15" s="210"/>
      <c r="B15" s="210"/>
      <c r="C15" s="210"/>
      <c r="D15" s="210"/>
    </row>
    <row r="16" spans="1:7" s="28" customFormat="1" ht="37.9" customHeight="1">
      <c r="A16" s="227" t="s">
        <v>35</v>
      </c>
      <c r="B16" s="227"/>
      <c r="C16" s="248" t="s">
        <v>36</v>
      </c>
      <c r="D16" s="227"/>
    </row>
    <row r="17" spans="1:4" s="28" customFormat="1" ht="37.9" customHeight="1">
      <c r="A17" s="247" t="s">
        <v>41</v>
      </c>
      <c r="B17" s="247"/>
      <c r="C17" s="249"/>
      <c r="D17" s="249"/>
    </row>
    <row r="18" spans="1:4" s="28" customFormat="1" ht="37.9" customHeight="1">
      <c r="A18" s="242" t="s">
        <v>42</v>
      </c>
      <c r="B18" s="242"/>
      <c r="C18" s="227" t="s">
        <v>43</v>
      </c>
      <c r="D18" s="227"/>
    </row>
    <row r="19" spans="1:4" s="28" customFormat="1" ht="37.9" customHeight="1">
      <c r="A19" s="242" t="s">
        <v>44</v>
      </c>
      <c r="B19" s="242"/>
      <c r="C19" s="243"/>
      <c r="D19" s="243"/>
    </row>
    <row r="20" spans="1:4" s="28" customFormat="1" ht="37.9" customHeight="1">
      <c r="A20" s="242" t="s">
        <v>45</v>
      </c>
      <c r="B20" s="242"/>
      <c r="C20" s="244">
        <f>CCT!E6</f>
        <v>0</v>
      </c>
      <c r="D20" s="244"/>
    </row>
    <row r="21" spans="1:4" s="28" customFormat="1" ht="37.9" customHeight="1">
      <c r="A21" s="32"/>
      <c r="B21" s="32"/>
      <c r="C21" s="33"/>
      <c r="D21" s="30"/>
    </row>
    <row r="22" spans="1:4" s="28" customFormat="1" ht="37.9" customHeight="1">
      <c r="A22" s="211" t="s">
        <v>46</v>
      </c>
      <c r="B22" s="212"/>
      <c r="C22" s="212"/>
      <c r="D22" s="213"/>
    </row>
    <row r="23" spans="1:4" s="28" customFormat="1" ht="37.9" customHeight="1">
      <c r="A23" s="35"/>
      <c r="B23" s="35"/>
      <c r="C23" s="35"/>
      <c r="D23" s="36"/>
    </row>
    <row r="24" spans="1:4" s="28" customFormat="1" ht="37.9" customHeight="1">
      <c r="A24" s="25"/>
      <c r="C24" s="3"/>
      <c r="D24" s="153" t="str">
        <f>C18</f>
        <v>Copeira(o) 
(CBO 5134-25)</v>
      </c>
    </row>
    <row r="25" spans="1:4" s="28" customFormat="1" ht="37.9" customHeight="1">
      <c r="A25" s="37">
        <v>1</v>
      </c>
      <c r="B25" s="37" t="s">
        <v>47</v>
      </c>
      <c r="C25" s="158" t="s">
        <v>48</v>
      </c>
      <c r="D25" s="154" t="s">
        <v>49</v>
      </c>
    </row>
    <row r="26" spans="1:4" s="28" customFormat="1" ht="37.9" customHeight="1">
      <c r="A26" s="29" t="s">
        <v>50</v>
      </c>
      <c r="B26" s="38" t="s">
        <v>51</v>
      </c>
      <c r="C26" s="159"/>
      <c r="D26" s="155">
        <f>C17</f>
        <v>0</v>
      </c>
    </row>
    <row r="27" spans="1:4" s="28" customFormat="1" ht="37.9" customHeight="1">
      <c r="A27" s="29" t="s">
        <v>52</v>
      </c>
      <c r="B27" s="38" t="s">
        <v>53</v>
      </c>
      <c r="C27" s="49"/>
      <c r="D27" s="156"/>
    </row>
    <row r="28" spans="1:4" s="28" customFormat="1" ht="37.9" customHeight="1">
      <c r="A28" s="29" t="s">
        <v>54</v>
      </c>
      <c r="B28" s="38" t="s">
        <v>55</v>
      </c>
      <c r="C28" s="49">
        <v>0</v>
      </c>
      <c r="D28" s="157">
        <f>C28*D26</f>
        <v>0</v>
      </c>
    </row>
    <row r="29" spans="1:4" s="28" customFormat="1" ht="37.9" customHeight="1">
      <c r="A29" s="29" t="s">
        <v>56</v>
      </c>
      <c r="B29" s="38" t="s">
        <v>57</v>
      </c>
      <c r="C29" s="49"/>
      <c r="D29" s="156"/>
    </row>
    <row r="30" spans="1:4" s="28" customFormat="1" ht="37.9" customHeight="1">
      <c r="A30" s="29" t="s">
        <v>58</v>
      </c>
      <c r="B30" s="38" t="s">
        <v>59</v>
      </c>
      <c r="C30" s="49"/>
      <c r="D30" s="156"/>
    </row>
    <row r="31" spans="1:4" s="28" customFormat="1" ht="37.9" customHeight="1">
      <c r="A31" s="162" t="s">
        <v>60</v>
      </c>
      <c r="B31" s="54" t="s">
        <v>61</v>
      </c>
      <c r="C31" s="164"/>
      <c r="D31" s="156"/>
    </row>
    <row r="32" spans="1:4" s="28" customFormat="1" ht="37.9" customHeight="1">
      <c r="A32" s="230" t="s">
        <v>62</v>
      </c>
      <c r="B32" s="230"/>
      <c r="C32" s="230"/>
      <c r="D32" s="161">
        <f>SUM(D26:D31)</f>
        <v>0</v>
      </c>
    </row>
    <row r="35" spans="1:4" s="28" customFormat="1" ht="37.9" customHeight="1">
      <c r="A35" s="214" t="s">
        <v>63</v>
      </c>
      <c r="B35" s="215"/>
      <c r="C35" s="215"/>
      <c r="D35" s="216"/>
    </row>
    <row r="36" spans="1:4" s="28" customFormat="1" ht="37.9" customHeight="1">
      <c r="A36" s="39"/>
      <c r="D36" s="27"/>
    </row>
    <row r="37" spans="1:4" s="28" customFormat="1" ht="37.9" customHeight="1">
      <c r="A37" s="236" t="s">
        <v>64</v>
      </c>
      <c r="B37" s="237"/>
      <c r="C37" s="237"/>
      <c r="D37" s="238"/>
    </row>
    <row r="38" spans="1:4" s="28" customFormat="1" ht="37.9" customHeight="1">
      <c r="A38" s="35"/>
      <c r="B38" s="35"/>
      <c r="C38" s="35"/>
      <c r="D38" s="26"/>
    </row>
    <row r="39" spans="1:4" s="28" customFormat="1" ht="37.9" customHeight="1">
      <c r="A39" s="35"/>
      <c r="B39" s="35"/>
      <c r="C39" s="35"/>
      <c r="D39" s="153" t="str">
        <f>$D$24</f>
        <v>Copeira(o) 
(CBO 5134-25)</v>
      </c>
    </row>
    <row r="40" spans="1:4" s="28" customFormat="1" ht="37.9" customHeight="1">
      <c r="A40" s="37" t="s">
        <v>65</v>
      </c>
      <c r="B40" s="37" t="s">
        <v>66</v>
      </c>
      <c r="C40" s="160" t="s">
        <v>48</v>
      </c>
      <c r="D40" s="154" t="s">
        <v>49</v>
      </c>
    </row>
    <row r="41" spans="1:4" s="28" customFormat="1" ht="37.9" customHeight="1">
      <c r="A41" s="29" t="s">
        <v>50</v>
      </c>
      <c r="B41" s="38" t="s">
        <v>67</v>
      </c>
      <c r="C41" s="41">
        <v>8.3299999999999999E-2</v>
      </c>
      <c r="D41" s="155">
        <f>D32*$C$41</f>
        <v>0</v>
      </c>
    </row>
    <row r="42" spans="1:4" s="28" customFormat="1" ht="37.9" customHeight="1">
      <c r="A42" s="162" t="s">
        <v>52</v>
      </c>
      <c r="B42" s="54" t="s">
        <v>68</v>
      </c>
      <c r="C42" s="163">
        <v>2.7799999999999998E-2</v>
      </c>
      <c r="D42" s="155">
        <f>$C$42*D32</f>
        <v>0</v>
      </c>
    </row>
    <row r="43" spans="1:4" s="28" customFormat="1" ht="37.9" customHeight="1">
      <c r="A43" s="230" t="s">
        <v>62</v>
      </c>
      <c r="B43" s="230"/>
      <c r="C43" s="230"/>
      <c r="D43" s="161">
        <f>SUM(D41:D42)</f>
        <v>0</v>
      </c>
    </row>
    <row r="44" spans="1:4" s="28" customFormat="1" ht="37.9" customHeight="1">
      <c r="A44" s="35"/>
      <c r="B44" s="35"/>
      <c r="C44" s="35"/>
      <c r="D44" s="26"/>
    </row>
    <row r="45" spans="1:4" s="28" customFormat="1" ht="37.9" customHeight="1">
      <c r="A45" s="239" t="s">
        <v>69</v>
      </c>
      <c r="B45" s="240"/>
      <c r="C45" s="240"/>
      <c r="D45" s="241"/>
    </row>
    <row r="47" spans="1:4" s="28" customFormat="1" ht="37.9" customHeight="1">
      <c r="A47" s="25"/>
      <c r="D47" s="153" t="str">
        <f>$D$24</f>
        <v>Copeira(o) 
(CBO 5134-25)</v>
      </c>
    </row>
    <row r="48" spans="1:4" s="28" customFormat="1" ht="37.9" customHeight="1">
      <c r="A48" s="37" t="s">
        <v>70</v>
      </c>
      <c r="B48" s="37" t="s">
        <v>71</v>
      </c>
      <c r="C48" s="158" t="s">
        <v>48</v>
      </c>
      <c r="D48" s="154" t="s">
        <v>49</v>
      </c>
    </row>
    <row r="49" spans="1:4" s="28" customFormat="1" ht="37.9" customHeight="1">
      <c r="A49" s="29" t="s">
        <v>50</v>
      </c>
      <c r="B49" s="38" t="s">
        <v>72</v>
      </c>
      <c r="C49" s="49">
        <v>0.2</v>
      </c>
      <c r="D49" s="155">
        <f>$C49*($D$32+$D$43)</f>
        <v>0</v>
      </c>
    </row>
    <row r="50" spans="1:4" s="28" customFormat="1" ht="37.9" customHeight="1">
      <c r="A50" s="29" t="s">
        <v>52</v>
      </c>
      <c r="B50" s="38" t="s">
        <v>73</v>
      </c>
      <c r="C50" s="49">
        <v>2.5000000000000001E-2</v>
      </c>
      <c r="D50" s="155">
        <f>$C50*($D$32+$D$43)</f>
        <v>0</v>
      </c>
    </row>
    <row r="51" spans="1:4" s="28" customFormat="1" ht="37.9" customHeight="1">
      <c r="A51" s="29" t="s">
        <v>54</v>
      </c>
      <c r="B51" s="38" t="s">
        <v>74</v>
      </c>
      <c r="C51" s="181"/>
      <c r="D51" s="155">
        <f>$C51*($D$32+$D$43)</f>
        <v>0</v>
      </c>
    </row>
    <row r="52" spans="1:4" s="28" customFormat="1" ht="37.9" customHeight="1">
      <c r="A52" s="29" t="s">
        <v>56</v>
      </c>
      <c r="B52" s="38" t="s">
        <v>75</v>
      </c>
      <c r="C52" s="49">
        <v>1.4999999999999999E-2</v>
      </c>
      <c r="D52" s="155">
        <f>$C52*($D$32+$D$43)</f>
        <v>0</v>
      </c>
    </row>
    <row r="53" spans="1:4" s="28" customFormat="1" ht="37.9" customHeight="1">
      <c r="A53" s="29" t="s">
        <v>58</v>
      </c>
      <c r="B53" s="38" t="s">
        <v>76</v>
      </c>
      <c r="C53" s="49">
        <v>0.01</v>
      </c>
      <c r="D53" s="155">
        <f>$C53*($D$32+$D$43)</f>
        <v>0</v>
      </c>
    </row>
    <row r="54" spans="1:4" s="28" customFormat="1" ht="37.9" customHeight="1">
      <c r="A54" s="29" t="s">
        <v>60</v>
      </c>
      <c r="B54" s="38" t="s">
        <v>77</v>
      </c>
      <c r="C54" s="49">
        <v>6.0000000000000001E-3</v>
      </c>
      <c r="D54" s="155">
        <f>$C54*($D$32+$D$43)</f>
        <v>0</v>
      </c>
    </row>
    <row r="55" spans="1:4" s="28" customFormat="1" ht="37.9" customHeight="1">
      <c r="A55" s="29" t="s">
        <v>78</v>
      </c>
      <c r="B55" s="38" t="s">
        <v>79</v>
      </c>
      <c r="C55" s="164">
        <v>2E-3</v>
      </c>
      <c r="D55" s="155">
        <f>$C55*($D$32+$D$43)</f>
        <v>0</v>
      </c>
    </row>
    <row r="56" spans="1:4" s="28" customFormat="1" ht="37.9" customHeight="1">
      <c r="A56" s="162" t="s">
        <v>80</v>
      </c>
      <c r="B56" s="165" t="s">
        <v>81</v>
      </c>
      <c r="C56" s="49">
        <v>0.08</v>
      </c>
      <c r="D56" s="155">
        <f>$C56*($D$32+$D$43)</f>
        <v>0</v>
      </c>
    </row>
    <row r="57" spans="1:4" s="175" customFormat="1" ht="37.9" customHeight="1">
      <c r="A57" s="230" t="s">
        <v>62</v>
      </c>
      <c r="B57" s="230"/>
      <c r="C57" s="173">
        <f>SUM(C49:C56)</f>
        <v>0.33800000000000002</v>
      </c>
      <c r="D57" s="174">
        <f>SUM(D49:D56)</f>
        <v>0</v>
      </c>
    </row>
    <row r="58" spans="1:4" s="28" customFormat="1" ht="37.9" customHeight="1">
      <c r="A58" s="25"/>
      <c r="B58" s="25"/>
      <c r="C58" s="25"/>
      <c r="D58" s="26"/>
    </row>
    <row r="59" spans="1:4" s="28" customFormat="1" ht="37.9" customHeight="1">
      <c r="A59" s="236" t="s">
        <v>82</v>
      </c>
      <c r="B59" s="237"/>
      <c r="C59" s="237"/>
      <c r="D59" s="238"/>
    </row>
    <row r="60" spans="1:4" s="28" customFormat="1" ht="37.9" customHeight="1">
      <c r="A60" s="35"/>
      <c r="B60" s="35"/>
      <c r="C60" s="35"/>
      <c r="D60" s="26"/>
    </row>
    <row r="61" spans="1:4" s="28" customFormat="1" ht="37.9" customHeight="1">
      <c r="A61" s="35"/>
      <c r="B61" s="35"/>
      <c r="C61" s="35"/>
      <c r="D61" s="153" t="str">
        <f>$D$24</f>
        <v>Copeira(o) 
(CBO 5134-25)</v>
      </c>
    </row>
    <row r="62" spans="1:4" s="28" customFormat="1" ht="37.9" customHeight="1">
      <c r="A62" s="37" t="s">
        <v>83</v>
      </c>
      <c r="B62" s="37" t="s">
        <v>84</v>
      </c>
      <c r="C62" s="160" t="s">
        <v>49</v>
      </c>
      <c r="D62" s="154" t="s">
        <v>49</v>
      </c>
    </row>
    <row r="63" spans="1:4" s="28" customFormat="1" ht="37.9" customHeight="1">
      <c r="A63" s="29" t="s">
        <v>50</v>
      </c>
      <c r="B63" s="38" t="s">
        <v>85</v>
      </c>
      <c r="C63" s="152">
        <f>VLOOKUP(C12,'ISSQN_e_Vale-Transporte'!A6:G6,6)</f>
        <v>0</v>
      </c>
      <c r="D63" s="155">
        <f>IF(($C$63*2*20.7365)-(0.06*D$26)&lt;0,0,($C$63*2*20.7365)-(0.06*D$26))</f>
        <v>0</v>
      </c>
    </row>
    <row r="64" spans="1:4" s="28" customFormat="1" ht="37.9" customHeight="1">
      <c r="A64" s="29" t="s">
        <v>52</v>
      </c>
      <c r="B64" s="38" t="s">
        <v>86</v>
      </c>
      <c r="C64" s="152">
        <f>VLOOKUP($C9,CCT!$C$6:$I$17,6)</f>
        <v>0</v>
      </c>
      <c r="D64" s="155">
        <f>0.9*$C$64*22</f>
        <v>0</v>
      </c>
    </row>
    <row r="65" spans="1:4" s="28" customFormat="1" ht="37.9" customHeight="1">
      <c r="A65" s="29" t="s">
        <v>54</v>
      </c>
      <c r="B65" s="38" t="s">
        <v>87</v>
      </c>
      <c r="C65" s="152">
        <f>VLOOKUP($C9,CCT!$C$6:$I$17,7)</f>
        <v>0</v>
      </c>
      <c r="D65" s="155">
        <f>$C$65</f>
        <v>0</v>
      </c>
    </row>
    <row r="66" spans="1:4" s="28" customFormat="1" ht="37.9" customHeight="1">
      <c r="A66" s="29" t="s">
        <v>56</v>
      </c>
      <c r="B66" s="38" t="s">
        <v>88</v>
      </c>
      <c r="C66" s="152">
        <v>0</v>
      </c>
      <c r="D66" s="155">
        <f>$C$66</f>
        <v>0</v>
      </c>
    </row>
    <row r="67" spans="1:4" s="28" customFormat="1" ht="37.9" customHeight="1">
      <c r="A67" s="162" t="s">
        <v>58</v>
      </c>
      <c r="B67" s="54" t="s">
        <v>89</v>
      </c>
      <c r="C67" s="172"/>
      <c r="D67" s="155"/>
    </row>
    <row r="68" spans="1:4" s="175" customFormat="1" ht="37.9" customHeight="1">
      <c r="A68" s="230" t="s">
        <v>62</v>
      </c>
      <c r="B68" s="230"/>
      <c r="C68" s="230"/>
      <c r="D68" s="176">
        <f>SUM(D63:D67)</f>
        <v>0</v>
      </c>
    </row>
    <row r="69" spans="1:4" s="28" customFormat="1" ht="37.9" customHeight="1">
      <c r="A69" s="25"/>
      <c r="D69" s="26"/>
    </row>
    <row r="70" spans="1:4" s="28" customFormat="1" ht="37.9" customHeight="1">
      <c r="A70" s="236" t="s">
        <v>90</v>
      </c>
      <c r="B70" s="237"/>
      <c r="C70" s="237"/>
      <c r="D70" s="238"/>
    </row>
    <row r="71" spans="1:4" s="28" customFormat="1" ht="37.9" customHeight="1">
      <c r="A71" s="35"/>
      <c r="B71" s="35"/>
      <c r="C71" s="35"/>
      <c r="D71" s="26"/>
    </row>
    <row r="72" spans="1:4" s="28" customFormat="1" ht="37.9" customHeight="1">
      <c r="A72" s="25"/>
      <c r="B72" s="25"/>
      <c r="C72" s="228" t="str">
        <f>$D$24</f>
        <v>Copeira(o) 
(CBO 5134-25)</v>
      </c>
      <c r="D72" s="228"/>
    </row>
    <row r="73" spans="1:4" s="28" customFormat="1" ht="37.9" customHeight="1">
      <c r="A73" s="37">
        <v>2</v>
      </c>
      <c r="B73" s="158" t="s">
        <v>91</v>
      </c>
      <c r="C73" s="232" t="s">
        <v>49</v>
      </c>
      <c r="D73" s="232"/>
    </row>
    <row r="74" spans="1:4" s="28" customFormat="1" ht="37.9" customHeight="1">
      <c r="A74" s="29" t="s">
        <v>65</v>
      </c>
      <c r="B74" s="42" t="s">
        <v>66</v>
      </c>
      <c r="C74" s="208">
        <f>D$43</f>
        <v>0</v>
      </c>
      <c r="D74" s="208"/>
    </row>
    <row r="75" spans="1:4" s="28" customFormat="1" ht="37.9" customHeight="1">
      <c r="A75" s="29" t="s">
        <v>70</v>
      </c>
      <c r="B75" s="42" t="s">
        <v>71</v>
      </c>
      <c r="C75" s="208">
        <f>D$57</f>
        <v>0</v>
      </c>
      <c r="D75" s="208"/>
    </row>
    <row r="76" spans="1:4" s="28" customFormat="1" ht="37.9" customHeight="1">
      <c r="A76" s="29" t="s">
        <v>83</v>
      </c>
      <c r="B76" s="42" t="s">
        <v>84</v>
      </c>
      <c r="C76" s="208">
        <f>D$68</f>
        <v>0</v>
      </c>
      <c r="D76" s="208"/>
    </row>
    <row r="77" spans="1:4" s="175" customFormat="1" ht="37.9" customHeight="1">
      <c r="A77" s="235" t="s">
        <v>62</v>
      </c>
      <c r="B77" s="235"/>
      <c r="C77" s="234">
        <f>SUM(C74:C76)</f>
        <v>0</v>
      </c>
      <c r="D77" s="234"/>
    </row>
    <row r="80" spans="1:4" s="28" customFormat="1" ht="37.9" customHeight="1">
      <c r="A80" s="214" t="s">
        <v>92</v>
      </c>
      <c r="B80" s="215"/>
      <c r="C80" s="215"/>
      <c r="D80" s="216"/>
    </row>
    <row r="81" spans="1:4" s="28" customFormat="1" ht="37.9" customHeight="1">
      <c r="A81" s="35"/>
      <c r="B81" s="35"/>
      <c r="C81" s="35"/>
      <c r="D81" s="27"/>
    </row>
    <row r="82" spans="1:4" s="28" customFormat="1" ht="37.9" customHeight="1">
      <c r="A82" s="35"/>
      <c r="B82" s="35"/>
      <c r="C82" s="35"/>
      <c r="D82" s="153" t="str">
        <f>$D$24</f>
        <v>Copeira(o) 
(CBO 5134-25)</v>
      </c>
    </row>
    <row r="83" spans="1:4" s="28" customFormat="1" ht="37.9" customHeight="1">
      <c r="A83" s="40">
        <v>3</v>
      </c>
      <c r="B83" s="40" t="s">
        <v>93</v>
      </c>
      <c r="C83" s="160" t="s">
        <v>48</v>
      </c>
      <c r="D83" s="154" t="s">
        <v>49</v>
      </c>
    </row>
    <row r="84" spans="1:4" s="28" customFormat="1" ht="37.9" customHeight="1">
      <c r="A84" s="43" t="s">
        <v>50</v>
      </c>
      <c r="B84" s="38" t="s">
        <v>94</v>
      </c>
      <c r="C84" s="182"/>
      <c r="D84" s="155">
        <f>$C$84*(D$32+C$74+C$76)</f>
        <v>0</v>
      </c>
    </row>
    <row r="85" spans="1:4" s="28" customFormat="1" ht="37.9" customHeight="1">
      <c r="A85" s="43" t="s">
        <v>52</v>
      </c>
      <c r="B85" s="38" t="s">
        <v>95</v>
      </c>
      <c r="C85" s="166">
        <v>4.0000000000000002E-4</v>
      </c>
      <c r="D85" s="155">
        <f>$C$85*(D$32+D$43)</f>
        <v>0</v>
      </c>
    </row>
    <row r="86" spans="1:4" s="28" customFormat="1" ht="37.9" customHeight="1">
      <c r="A86" s="43" t="s">
        <v>54</v>
      </c>
      <c r="B86" s="38" t="s">
        <v>96</v>
      </c>
      <c r="C86" s="182"/>
      <c r="D86" s="155">
        <f>$C$86*(D$32+C$74+C$76)</f>
        <v>0</v>
      </c>
    </row>
    <row r="87" spans="1:4" s="28" customFormat="1" ht="72.2" customHeight="1">
      <c r="A87" s="43" t="s">
        <v>56</v>
      </c>
      <c r="B87" s="38" t="s">
        <v>97</v>
      </c>
      <c r="C87" s="166">
        <v>7.1999999999999998E-3</v>
      </c>
      <c r="D87" s="155">
        <f>$C$87*(D$32+C$74)</f>
        <v>0</v>
      </c>
    </row>
    <row r="88" spans="1:4" s="28" customFormat="1" ht="59.1" customHeight="1">
      <c r="A88" s="171" t="s">
        <v>58</v>
      </c>
      <c r="B88" s="54" t="s">
        <v>98</v>
      </c>
      <c r="C88" s="167">
        <v>0.04</v>
      </c>
      <c r="D88" s="155">
        <f>$C$88*(D$32+C$74)</f>
        <v>0</v>
      </c>
    </row>
    <row r="89" spans="1:4" s="175" customFormat="1" ht="37.9" customHeight="1">
      <c r="A89" s="220" t="s">
        <v>62</v>
      </c>
      <c r="B89" s="221"/>
      <c r="C89" s="222"/>
      <c r="D89" s="176">
        <f>SUM(D84:D88)</f>
        <v>0</v>
      </c>
    </row>
    <row r="90" spans="1:4" s="28" customFormat="1" ht="37.9" customHeight="1">
      <c r="A90" s="25"/>
      <c r="D90" s="26"/>
    </row>
    <row r="91" spans="1:4" s="28" customFormat="1" ht="37.9" customHeight="1">
      <c r="A91" s="214" t="s">
        <v>99</v>
      </c>
      <c r="B91" s="215"/>
      <c r="C91" s="215"/>
      <c r="D91" s="216"/>
    </row>
    <row r="92" spans="1:4" s="28" customFormat="1" ht="37.9" customHeight="1">
      <c r="A92" s="25"/>
      <c r="D92" s="26"/>
    </row>
    <row r="93" spans="1:4" s="28" customFormat="1" ht="37.9" customHeight="1">
      <c r="A93" s="25"/>
      <c r="D93" s="153" t="str">
        <f>$D$24</f>
        <v>Copeira(o) 
(CBO 5134-25)</v>
      </c>
    </row>
    <row r="94" spans="1:4" s="28" customFormat="1" ht="37.9" customHeight="1">
      <c r="A94" s="37" t="s">
        <v>100</v>
      </c>
      <c r="B94" s="37" t="s">
        <v>101</v>
      </c>
      <c r="C94" s="158" t="s">
        <v>48</v>
      </c>
      <c r="D94" s="154" t="s">
        <v>49</v>
      </c>
    </row>
    <row r="95" spans="1:4" s="28" customFormat="1" ht="37.9" customHeight="1">
      <c r="A95" s="44" t="s">
        <v>50</v>
      </c>
      <c r="B95" s="45" t="s">
        <v>102</v>
      </c>
      <c r="C95" s="166">
        <v>8.3299999999999999E-2</v>
      </c>
      <c r="D95" s="155">
        <f>$C$95*(D$32+C$77+D$89)</f>
        <v>0</v>
      </c>
    </row>
    <row r="96" spans="1:4" s="28" customFormat="1" ht="37.9" customHeight="1">
      <c r="A96" s="44" t="s">
        <v>52</v>
      </c>
      <c r="B96" s="45" t="s">
        <v>101</v>
      </c>
      <c r="C96" s="166">
        <f>4.874/30/12</f>
        <v>1.3538888888888887E-2</v>
      </c>
      <c r="D96" s="155">
        <f>$C$96*(D$32+C$77+D$89)</f>
        <v>0</v>
      </c>
    </row>
    <row r="97" spans="1:4" s="28" customFormat="1" ht="37.9" customHeight="1">
      <c r="A97" s="44" t="s">
        <v>54</v>
      </c>
      <c r="B97" s="45" t="s">
        <v>103</v>
      </c>
      <c r="C97" s="166">
        <f>(((5/30)/12)*(0.015*1*0.5167))</f>
        <v>1.0764583333333333E-4</v>
      </c>
      <c r="D97" s="155">
        <f>$C$97*(D$32+C$77+D$89)</f>
        <v>0</v>
      </c>
    </row>
    <row r="98" spans="1:4" s="28" customFormat="1" ht="37.9" customHeight="1">
      <c r="A98" s="44" t="s">
        <v>56</v>
      </c>
      <c r="B98" s="45" t="s">
        <v>104</v>
      </c>
      <c r="C98" s="166">
        <f>0.9659/30/12</f>
        <v>2.6830555555555553E-3</v>
      </c>
      <c r="D98" s="155">
        <f>$C$98*(D$32+C$77+D$89)</f>
        <v>0</v>
      </c>
    </row>
    <row r="99" spans="1:4" s="28" customFormat="1" ht="37.9" customHeight="1">
      <c r="A99" s="46" t="s">
        <v>58</v>
      </c>
      <c r="B99" s="47" t="s">
        <v>105</v>
      </c>
      <c r="C99" s="167">
        <f>(120/30*0.4833*0.0032)</f>
        <v>6.18624E-3</v>
      </c>
      <c r="D99" s="155">
        <f>$C$99*(C$74+C$75+C$76-D$63-D$64)</f>
        <v>0</v>
      </c>
    </row>
    <row r="100" spans="1:4" s="28" customFormat="1" ht="37.9" customHeight="1">
      <c r="A100" s="46" t="s">
        <v>60</v>
      </c>
      <c r="B100" s="47" t="s">
        <v>89</v>
      </c>
      <c r="C100" s="163"/>
      <c r="D100" s="155"/>
    </row>
    <row r="101" spans="1:4" s="175" customFormat="1" ht="37.9" customHeight="1">
      <c r="A101" s="219" t="s">
        <v>62</v>
      </c>
      <c r="B101" s="219"/>
      <c r="C101" s="219"/>
      <c r="D101" s="176">
        <f>SUM(D95:D100)</f>
        <v>0</v>
      </c>
    </row>
    <row r="102" spans="1:4" s="28" customFormat="1" ht="37.9" customHeight="1">
      <c r="A102" s="25"/>
      <c r="D102" s="26"/>
    </row>
    <row r="103" spans="1:4" s="28" customFormat="1" ht="37.9" customHeight="1">
      <c r="A103" s="231" t="s">
        <v>106</v>
      </c>
      <c r="B103" s="231"/>
      <c r="C103" s="231"/>
      <c r="D103" s="231"/>
    </row>
    <row r="104" spans="1:4" s="28" customFormat="1" ht="37.9" customHeight="1">
      <c r="A104" s="35"/>
      <c r="B104" s="35"/>
      <c r="C104" s="35"/>
      <c r="D104" s="27"/>
    </row>
    <row r="105" spans="1:4" s="28" customFormat="1" ht="37.9" customHeight="1">
      <c r="A105" s="25"/>
      <c r="B105" s="25"/>
      <c r="C105" s="228" t="str">
        <f>$D$24</f>
        <v>Copeira(o) 
(CBO 5134-25)</v>
      </c>
      <c r="D105" s="228"/>
    </row>
    <row r="106" spans="1:4" s="28" customFormat="1" ht="37.9" customHeight="1">
      <c r="A106" s="37">
        <v>5</v>
      </c>
      <c r="B106" s="168" t="s">
        <v>107</v>
      </c>
      <c r="C106" s="232" t="s">
        <v>49</v>
      </c>
      <c r="D106" s="232"/>
    </row>
    <row r="107" spans="1:4" s="28" customFormat="1" ht="37.9" customHeight="1">
      <c r="A107" s="29" t="s">
        <v>50</v>
      </c>
      <c r="B107" s="42" t="s">
        <v>108</v>
      </c>
      <c r="C107" s="208">
        <f>Insumos_Diversos!E25</f>
        <v>0</v>
      </c>
      <c r="D107" s="208"/>
    </row>
    <row r="108" spans="1:4" s="28" customFormat="1" ht="37.9" customHeight="1">
      <c r="A108" s="29" t="s">
        <v>52</v>
      </c>
      <c r="B108" s="42" t="s">
        <v>109</v>
      </c>
      <c r="C108" s="208">
        <f>Insumos_Diversos!H40</f>
        <v>0</v>
      </c>
      <c r="D108" s="208"/>
    </row>
    <row r="109" spans="1:4" s="28" customFormat="1" ht="37.9" customHeight="1">
      <c r="A109" s="29" t="s">
        <v>54</v>
      </c>
      <c r="B109" s="42" t="s">
        <v>110</v>
      </c>
      <c r="C109" s="208">
        <f>Insumos_Diversos!E57</f>
        <v>0</v>
      </c>
      <c r="D109" s="208"/>
    </row>
    <row r="110" spans="1:4" s="28" customFormat="1" ht="37.9" customHeight="1">
      <c r="A110" s="162" t="s">
        <v>56</v>
      </c>
      <c r="B110" s="165"/>
      <c r="C110" s="208">
        <v>0</v>
      </c>
      <c r="D110" s="208"/>
    </row>
    <row r="111" spans="1:4" s="175" customFormat="1" ht="37.9" customHeight="1">
      <c r="A111" s="230" t="s">
        <v>62</v>
      </c>
      <c r="B111" s="230"/>
      <c r="C111" s="233">
        <f>SUM(C107:C110)</f>
        <v>0</v>
      </c>
      <c r="D111" s="234"/>
    </row>
    <row r="112" spans="1:4" s="28" customFormat="1" ht="37.9" customHeight="1">
      <c r="A112" s="25"/>
      <c r="D112" s="26"/>
    </row>
    <row r="113" spans="1:4" s="28" customFormat="1" ht="37.9" customHeight="1">
      <c r="A113" s="25"/>
      <c r="D113" s="26"/>
    </row>
    <row r="114" spans="1:4" s="28" customFormat="1" ht="37.9" customHeight="1">
      <c r="A114" s="214" t="s">
        <v>111</v>
      </c>
      <c r="B114" s="215"/>
      <c r="C114" s="215"/>
      <c r="D114" s="216"/>
    </row>
    <row r="115" spans="1:4" s="28" customFormat="1" ht="37.9" customHeight="1">
      <c r="A115" s="35"/>
      <c r="B115" s="35"/>
      <c r="C115" s="35"/>
      <c r="D115" s="27"/>
    </row>
    <row r="116" spans="1:4" s="28" customFormat="1" ht="37.9" customHeight="1">
      <c r="A116" s="25"/>
      <c r="D116" s="153" t="str">
        <f>$D$24</f>
        <v>Copeira(o) 
(CBO 5134-25)</v>
      </c>
    </row>
    <row r="117" spans="1:4" s="28" customFormat="1" ht="37.9" customHeight="1">
      <c r="A117" s="37">
        <v>6</v>
      </c>
      <c r="B117" s="48" t="s">
        <v>112</v>
      </c>
      <c r="C117" s="158" t="s">
        <v>48</v>
      </c>
      <c r="D117" s="154" t="s">
        <v>49</v>
      </c>
    </row>
    <row r="118" spans="1:4" s="28" customFormat="1" ht="37.9" customHeight="1">
      <c r="A118" s="29" t="s">
        <v>50</v>
      </c>
      <c r="B118" s="38" t="s">
        <v>113</v>
      </c>
      <c r="C118" s="181"/>
      <c r="D118" s="155">
        <f>$C$118*(D$32+C$77+D$89+D$101+C$111)</f>
        <v>0</v>
      </c>
    </row>
    <row r="119" spans="1:4" s="28" customFormat="1" ht="37.9" customHeight="1">
      <c r="A119" s="162" t="s">
        <v>52</v>
      </c>
      <c r="B119" s="38" t="s">
        <v>114</v>
      </c>
      <c r="C119" s="181"/>
      <c r="D119" s="155">
        <f>$C$119*(D$32+C$77+D$89+D$101+C$111+D$118)</f>
        <v>0</v>
      </c>
    </row>
    <row r="120" spans="1:4" s="28" customFormat="1" ht="37.9" customHeight="1">
      <c r="A120" s="227" t="s">
        <v>54</v>
      </c>
      <c r="B120" s="177" t="s">
        <v>115</v>
      </c>
      <c r="C120" s="49"/>
      <c r="D120" s="155">
        <f>((D$32+C$77+D$89+D$101+C$111+D$118+D$119)/(1-$C$120))*$C$120</f>
        <v>0</v>
      </c>
    </row>
    <row r="121" spans="1:4" s="28" customFormat="1" ht="37.9" customHeight="1">
      <c r="A121" s="227"/>
      <c r="B121" s="178" t="s">
        <v>116</v>
      </c>
      <c r="C121" s="51">
        <v>1.6500000000000001E-2</v>
      </c>
      <c r="D121" s="208">
        <f>((D$32+C$77+D$89+D$101+C$111+D$118+D$119)/(1-$C$120))*($C$121+$C$122)</f>
        <v>0</v>
      </c>
    </row>
    <row r="122" spans="1:4" s="28" customFormat="1" ht="37.9" customHeight="1">
      <c r="A122" s="227"/>
      <c r="B122" s="178" t="s">
        <v>117</v>
      </c>
      <c r="C122" s="51">
        <v>7.5999999999999998E-2</v>
      </c>
      <c r="D122" s="208"/>
    </row>
    <row r="123" spans="1:4" s="28" customFormat="1" ht="37.9" customHeight="1">
      <c r="A123" s="227"/>
      <c r="B123" s="179" t="s">
        <v>118</v>
      </c>
      <c r="C123" s="170">
        <f>VLOOKUP(C9,'ISSQN_e_Vale-Transporte'!$C$6:$D$6,2,0)</f>
        <v>0.05</v>
      </c>
      <c r="D123" s="155">
        <f>((D$32+C$77+D$89+D$101+C$111+D$118+D$119)/(1-$C$120))*$C$123</f>
        <v>0</v>
      </c>
    </row>
    <row r="124" spans="1:4" s="175" customFormat="1" ht="37.9" customHeight="1">
      <c r="A124" s="217" t="s">
        <v>62</v>
      </c>
      <c r="B124" s="218"/>
      <c r="C124" s="218"/>
      <c r="D124" s="176">
        <f>SUM(D118:D123)</f>
        <v>0</v>
      </c>
    </row>
    <row r="126" spans="1:4" s="28" customFormat="1" ht="37.9" customHeight="1">
      <c r="A126" s="214" t="s">
        <v>119</v>
      </c>
      <c r="B126" s="215"/>
      <c r="C126" s="215"/>
      <c r="D126" s="216"/>
    </row>
    <row r="127" spans="1:4" s="28" customFormat="1" ht="37.9" customHeight="1">
      <c r="A127" s="35"/>
      <c r="B127" s="35"/>
      <c r="C127" s="35"/>
      <c r="D127" s="26"/>
    </row>
    <row r="128" spans="1:4" s="28" customFormat="1" ht="37.9" customHeight="1">
      <c r="A128" s="25"/>
      <c r="B128" s="25"/>
      <c r="C128" s="228" t="str">
        <f>$D$24</f>
        <v>Copeira(o) 
(CBO 5134-25)</v>
      </c>
      <c r="D128" s="228"/>
    </row>
    <row r="129" spans="1:4" s="28" customFormat="1" ht="37.9" customHeight="1">
      <c r="A129" s="52"/>
      <c r="B129" s="169" t="s">
        <v>120</v>
      </c>
      <c r="C129" s="229" t="s">
        <v>49</v>
      </c>
      <c r="D129" s="229"/>
    </row>
    <row r="130" spans="1:4" s="28" customFormat="1" ht="37.9" customHeight="1">
      <c r="A130" s="37" t="s">
        <v>50</v>
      </c>
      <c r="B130" s="42" t="s">
        <v>46</v>
      </c>
      <c r="C130" s="208">
        <f>D$32</f>
        <v>0</v>
      </c>
      <c r="D130" s="208"/>
    </row>
    <row r="131" spans="1:4" s="28" customFormat="1" ht="37.9" customHeight="1">
      <c r="A131" s="37" t="s">
        <v>52</v>
      </c>
      <c r="B131" s="42" t="s">
        <v>63</v>
      </c>
      <c r="C131" s="208">
        <f>C$77</f>
        <v>0</v>
      </c>
      <c r="D131" s="208"/>
    </row>
    <row r="132" spans="1:4" s="28" customFormat="1" ht="37.9" customHeight="1">
      <c r="A132" s="37" t="s">
        <v>54</v>
      </c>
      <c r="B132" s="42" t="s">
        <v>92</v>
      </c>
      <c r="C132" s="208">
        <f>D$89</f>
        <v>0</v>
      </c>
      <c r="D132" s="208"/>
    </row>
    <row r="133" spans="1:4" s="28" customFormat="1" ht="37.9" customHeight="1">
      <c r="A133" s="37" t="s">
        <v>56</v>
      </c>
      <c r="B133" s="42" t="s">
        <v>99</v>
      </c>
      <c r="C133" s="208">
        <f>D$101</f>
        <v>0</v>
      </c>
      <c r="D133" s="208"/>
    </row>
    <row r="134" spans="1:4" s="28" customFormat="1" ht="37.9" customHeight="1">
      <c r="A134" s="37" t="s">
        <v>58</v>
      </c>
      <c r="B134" s="42" t="s">
        <v>106</v>
      </c>
      <c r="C134" s="208">
        <f>C$111</f>
        <v>0</v>
      </c>
      <c r="D134" s="208"/>
    </row>
    <row r="135" spans="1:4" s="28" customFormat="1" ht="37.9" customHeight="1">
      <c r="A135" s="223" t="s">
        <v>121</v>
      </c>
      <c r="B135" s="224"/>
      <c r="C135" s="208">
        <f>SUM(C130:C134)</f>
        <v>0</v>
      </c>
      <c r="D135" s="208"/>
    </row>
    <row r="136" spans="1:4" s="28" customFormat="1" ht="37.9" customHeight="1">
      <c r="A136" s="53" t="s">
        <v>60</v>
      </c>
      <c r="B136" s="165" t="s">
        <v>122</v>
      </c>
      <c r="C136" s="208">
        <f>D$124</f>
        <v>0</v>
      </c>
      <c r="D136" s="208"/>
    </row>
    <row r="137" spans="1:4" s="28" customFormat="1" ht="37.9" customHeight="1">
      <c r="A137" s="225" t="s">
        <v>123</v>
      </c>
      <c r="B137" s="226"/>
      <c r="C137" s="209">
        <f>SUM(C135:C136)</f>
        <v>0</v>
      </c>
      <c r="D137" s="209"/>
    </row>
  </sheetData>
  <sheetProtection sheet="1" objects="1" scenarios="1"/>
  <protectedRanges>
    <protectedRange sqref="C8:D8" name="Data proposta"/>
    <protectedRange sqref="C17:D17" name="salario normativo"/>
    <protectedRange sqref="C19:D19" name="vigencia CCT"/>
    <protectedRange sqref="C51" name="SAT"/>
    <protectedRange sqref="C84:C86" name="provisao"/>
    <protectedRange sqref="C84" name="custos e lucro"/>
  </protectedRanges>
  <mergeCells count="77">
    <mergeCell ref="A7:D7"/>
    <mergeCell ref="A1:D1"/>
    <mergeCell ref="A2:D2"/>
    <mergeCell ref="A3:D3"/>
    <mergeCell ref="A4:D4"/>
    <mergeCell ref="A5:D5"/>
    <mergeCell ref="A6:D6"/>
    <mergeCell ref="A8:B8"/>
    <mergeCell ref="A9:B9"/>
    <mergeCell ref="A10:B10"/>
    <mergeCell ref="A11:B11"/>
    <mergeCell ref="C8:D8"/>
    <mergeCell ref="C9:D9"/>
    <mergeCell ref="C10:D10"/>
    <mergeCell ref="C11:D11"/>
    <mergeCell ref="A12:B12"/>
    <mergeCell ref="A14:D14"/>
    <mergeCell ref="A16:B16"/>
    <mergeCell ref="A17:B17"/>
    <mergeCell ref="C12:D12"/>
    <mergeCell ref="C16:D16"/>
    <mergeCell ref="C17:D17"/>
    <mergeCell ref="A18:B18"/>
    <mergeCell ref="A19:B19"/>
    <mergeCell ref="A20:B20"/>
    <mergeCell ref="A32:C32"/>
    <mergeCell ref="C18:D18"/>
    <mergeCell ref="C19:D19"/>
    <mergeCell ref="C20:D20"/>
    <mergeCell ref="A80:D80"/>
    <mergeCell ref="A43:C43"/>
    <mergeCell ref="A57:B57"/>
    <mergeCell ref="A37:D37"/>
    <mergeCell ref="A45:D45"/>
    <mergeCell ref="A68:C68"/>
    <mergeCell ref="A77:B77"/>
    <mergeCell ref="A59:D59"/>
    <mergeCell ref="A70:D70"/>
    <mergeCell ref="C72:D72"/>
    <mergeCell ref="C73:D73"/>
    <mergeCell ref="C74:D74"/>
    <mergeCell ref="C75:D75"/>
    <mergeCell ref="C76:D76"/>
    <mergeCell ref="C77:D77"/>
    <mergeCell ref="C133:D133"/>
    <mergeCell ref="C134:D134"/>
    <mergeCell ref="A111:B111"/>
    <mergeCell ref="A91:D91"/>
    <mergeCell ref="A103:D103"/>
    <mergeCell ref="C105:D105"/>
    <mergeCell ref="C106:D106"/>
    <mergeCell ref="C107:D107"/>
    <mergeCell ref="C108:D108"/>
    <mergeCell ref="C109:D109"/>
    <mergeCell ref="C110:D110"/>
    <mergeCell ref="C111:D111"/>
    <mergeCell ref="C128:D128"/>
    <mergeCell ref="C129:D129"/>
    <mergeCell ref="C130:D130"/>
    <mergeCell ref="C131:D131"/>
    <mergeCell ref="C132:D132"/>
    <mergeCell ref="F1:G1"/>
    <mergeCell ref="C135:D135"/>
    <mergeCell ref="C136:D136"/>
    <mergeCell ref="C137:D137"/>
    <mergeCell ref="A15:D15"/>
    <mergeCell ref="A22:D22"/>
    <mergeCell ref="A35:D35"/>
    <mergeCell ref="A124:C124"/>
    <mergeCell ref="A101:C101"/>
    <mergeCell ref="A89:C89"/>
    <mergeCell ref="A114:D114"/>
    <mergeCell ref="A135:B135"/>
    <mergeCell ref="A137:B137"/>
    <mergeCell ref="A120:A123"/>
    <mergeCell ref="D121:D122"/>
    <mergeCell ref="A126:D126"/>
  </mergeCells>
  <printOptions horizontalCentered="1" verticalCentered="1"/>
  <pageMargins left="0" right="0" top="0" bottom="0" header="0" footer="0"/>
  <pageSetup paperSize="9" scale="42" firstPageNumber="0" pageOrder="overThenDown" orientation="portrait" horizontalDpi="300" verticalDpi="300"/>
  <headerFooter>
    <oddHeader>&amp;L&amp;"Times New Roman,Normal"&amp;12&amp;P&amp;R&amp;A</oddHeader>
    <oddFooter>&amp;CAv. Pastor Martin Luther King Junior, 126 - Torre 1000 sala 1318 Del Castilho - Cep. 20765-000 - Rio de Janeiro Contato: 21 3923-5276 / 21 98502-1341     e-mail: desa.servicos@gmail.com</oddFooter>
  </headerFooter>
  <rowBreaks count="1" manualBreakCount="1">
    <brk id="113" max="16383" man="1"/>
  </rowBreaks>
  <drawing r:id="rId1"/>
  <legacyDrawing r:id="rId2"/>
  <extLst>
    <ext xmlns:x14="http://schemas.microsoft.com/office/spreadsheetml/2009/9/main" uri="{CCE6A557-97BC-4b89-ADB6-D9C93CAAB3DF}">
      <x14:dataValidations xmlns:xm="http://schemas.microsoft.com/office/excel/2006/main" count="2">
        <x14:dataValidation type="decimal" operator="lessThanOrEqual" allowBlank="1" showInputMessage="1" showErrorMessage="1" xr:uid="{D02C1302-5381-4A3F-9EAD-4E51AEC9CF82}">
          <x14:formula1>
            <xm:f>Memória_de_Cálculo!$C$72</xm:f>
          </x14:formula1>
          <xm:sqref>C84</xm:sqref>
        </x14:dataValidation>
        <x14:dataValidation type="decimal" operator="lessThanOrEqual" allowBlank="1" showInputMessage="1" showErrorMessage="1" xr:uid="{CA6C8782-84D7-47B7-9F49-65874C7D71A6}">
          <x14:formula1>
            <xm:f>Memória_de_Cálculo!$C$74</xm:f>
          </x14:formula1>
          <xm:sqref>C86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K57"/>
  <sheetViews>
    <sheetView showGridLines="0" view="pageBreakPreview" zoomScale="120" zoomScaleNormal="85" zoomScalePageLayoutView="120" workbookViewId="0">
      <selection activeCell="I7" sqref="I7"/>
    </sheetView>
  </sheetViews>
  <sheetFormatPr defaultRowHeight="14.25"/>
  <cols>
    <col min="1" max="1" width="25.875" style="55" customWidth="1"/>
    <col min="2" max="2" width="15.375" style="55" bestFit="1" customWidth="1"/>
    <col min="3" max="3" width="19" style="55" bestFit="1" customWidth="1"/>
    <col min="4" max="4" width="17.25" style="55" customWidth="1"/>
    <col min="5" max="5" width="20.875" style="56" bestFit="1" customWidth="1"/>
    <col min="6" max="6" width="5.75" style="55" bestFit="1" customWidth="1"/>
    <col min="7" max="7" width="20.25" style="55" bestFit="1" customWidth="1"/>
    <col min="8" max="8" width="16.5" style="55" customWidth="1"/>
    <col min="9" max="12" width="6" style="55" customWidth="1"/>
    <col min="13" max="13" width="6.875" style="55" bestFit="1" customWidth="1"/>
    <col min="14" max="1025" width="6" style="55" customWidth="1"/>
  </cols>
  <sheetData>
    <row r="1" spans="1:9" ht="15.75">
      <c r="A1" s="259" t="s">
        <v>124</v>
      </c>
      <c r="B1" s="259"/>
      <c r="C1" s="259"/>
      <c r="D1" s="259"/>
      <c r="E1" s="259"/>
      <c r="G1" s="206" t="s">
        <v>9</v>
      </c>
      <c r="H1" s="207"/>
    </row>
    <row r="2" spans="1:9" s="11" customFormat="1" ht="30.75">
      <c r="A2" s="143" t="s">
        <v>125</v>
      </c>
      <c r="B2" s="144" t="s">
        <v>38</v>
      </c>
      <c r="C2" s="144" t="s">
        <v>126</v>
      </c>
      <c r="D2" s="145" t="s">
        <v>127</v>
      </c>
      <c r="E2" s="146" t="s">
        <v>128</v>
      </c>
      <c r="F2" s="147"/>
      <c r="G2" s="197" t="s">
        <v>10</v>
      </c>
      <c r="H2" s="197"/>
      <c r="I2" s="147"/>
    </row>
    <row r="3" spans="1:9" ht="15.75">
      <c r="A3" s="57" t="s">
        <v>129</v>
      </c>
      <c r="B3" s="50" t="s">
        <v>130</v>
      </c>
      <c r="C3" s="183"/>
      <c r="D3" s="59">
        <v>87</v>
      </c>
      <c r="E3" s="60">
        <f t="shared" ref="E3:E23" si="0">C3*D3</f>
        <v>0</v>
      </c>
    </row>
    <row r="4" spans="1:9" ht="15.75">
      <c r="A4" s="57" t="s">
        <v>131</v>
      </c>
      <c r="B4" s="50" t="s">
        <v>132</v>
      </c>
      <c r="C4" s="183"/>
      <c r="D4" s="59">
        <v>784</v>
      </c>
      <c r="E4" s="60">
        <f t="shared" si="0"/>
        <v>0</v>
      </c>
    </row>
    <row r="5" spans="1:9" ht="101.45" customHeight="1">
      <c r="A5" s="57" t="s">
        <v>133</v>
      </c>
      <c r="B5" s="50" t="s">
        <v>134</v>
      </c>
      <c r="C5" s="183"/>
      <c r="D5" s="59">
        <f>13*22</f>
        <v>286</v>
      </c>
      <c r="E5" s="60">
        <f t="shared" si="0"/>
        <v>0</v>
      </c>
    </row>
    <row r="6" spans="1:9" ht="15.75">
      <c r="A6" s="61" t="s">
        <v>135</v>
      </c>
      <c r="B6" s="62" t="s">
        <v>136</v>
      </c>
      <c r="C6" s="184"/>
      <c r="D6" s="63">
        <v>52</v>
      </c>
      <c r="E6" s="64">
        <f t="shared" si="0"/>
        <v>0</v>
      </c>
    </row>
    <row r="7" spans="1:9" ht="63">
      <c r="A7" s="57" t="s">
        <v>137</v>
      </c>
      <c r="B7" s="50" t="s">
        <v>138</v>
      </c>
      <c r="C7" s="183"/>
      <c r="D7" s="65">
        <v>20</v>
      </c>
      <c r="E7" s="60">
        <f t="shared" si="0"/>
        <v>0</v>
      </c>
    </row>
    <row r="8" spans="1:9" ht="31.5">
      <c r="A8" s="57" t="s">
        <v>139</v>
      </c>
      <c r="B8" s="50" t="s">
        <v>140</v>
      </c>
      <c r="C8" s="183"/>
      <c r="D8" s="59">
        <v>87</v>
      </c>
      <c r="E8" s="60">
        <f t="shared" si="0"/>
        <v>0</v>
      </c>
    </row>
    <row r="9" spans="1:9" ht="47.25">
      <c r="A9" s="57" t="s">
        <v>141</v>
      </c>
      <c r="B9" s="50" t="s">
        <v>140</v>
      </c>
      <c r="C9" s="183"/>
      <c r="D9" s="59">
        <f>D3</f>
        <v>87</v>
      </c>
      <c r="E9" s="60">
        <f t="shared" si="0"/>
        <v>0</v>
      </c>
    </row>
    <row r="10" spans="1:9" ht="63">
      <c r="A10" s="57" t="s">
        <v>142</v>
      </c>
      <c r="B10" s="50" t="s">
        <v>140</v>
      </c>
      <c r="C10" s="183"/>
      <c r="D10" s="59">
        <f>D3</f>
        <v>87</v>
      </c>
      <c r="E10" s="60">
        <f t="shared" si="0"/>
        <v>0</v>
      </c>
    </row>
    <row r="11" spans="1:9" ht="15.75">
      <c r="A11" s="57" t="s">
        <v>143</v>
      </c>
      <c r="B11" s="50" t="s">
        <v>144</v>
      </c>
      <c r="C11" s="183"/>
      <c r="D11" s="59">
        <v>8</v>
      </c>
      <c r="E11" s="60">
        <f t="shared" si="0"/>
        <v>0</v>
      </c>
      <c r="F11" s="66"/>
    </row>
    <row r="12" spans="1:9" ht="47.25">
      <c r="A12" s="57" t="s">
        <v>145</v>
      </c>
      <c r="B12" s="50" t="s">
        <v>146</v>
      </c>
      <c r="C12" s="183"/>
      <c r="D12" s="65">
        <v>8</v>
      </c>
      <c r="E12" s="60">
        <f t="shared" si="0"/>
        <v>0</v>
      </c>
    </row>
    <row r="13" spans="1:9" ht="15.75">
      <c r="A13" s="57" t="s">
        <v>147</v>
      </c>
      <c r="B13" s="29" t="s">
        <v>130</v>
      </c>
      <c r="C13" s="185"/>
      <c r="D13" s="65">
        <v>4</v>
      </c>
      <c r="E13" s="34">
        <f t="shared" si="0"/>
        <v>0</v>
      </c>
    </row>
    <row r="14" spans="1:9" ht="63">
      <c r="A14" s="57" t="s">
        <v>148</v>
      </c>
      <c r="B14" s="50" t="s">
        <v>149</v>
      </c>
      <c r="C14" s="183"/>
      <c r="D14" s="65">
        <v>120</v>
      </c>
      <c r="E14" s="60">
        <f t="shared" si="0"/>
        <v>0</v>
      </c>
    </row>
    <row r="15" spans="1:9" ht="15.75">
      <c r="A15" s="57" t="s">
        <v>150</v>
      </c>
      <c r="B15" s="50" t="s">
        <v>130</v>
      </c>
      <c r="C15" s="183"/>
      <c r="D15" s="65">
        <v>16</v>
      </c>
      <c r="E15" s="60">
        <f t="shared" si="0"/>
        <v>0</v>
      </c>
    </row>
    <row r="16" spans="1:9" ht="15.75">
      <c r="A16" s="57" t="s">
        <v>151</v>
      </c>
      <c r="B16" s="50" t="s">
        <v>152</v>
      </c>
      <c r="C16" s="183"/>
      <c r="D16" s="59">
        <v>8</v>
      </c>
      <c r="E16" s="60">
        <f t="shared" si="0"/>
        <v>0</v>
      </c>
    </row>
    <row r="17" spans="1:13" ht="15.75" hidden="1">
      <c r="A17" s="57"/>
      <c r="B17" s="50"/>
      <c r="C17" s="58"/>
      <c r="D17" s="65"/>
      <c r="E17" s="60">
        <f t="shared" si="0"/>
        <v>0</v>
      </c>
    </row>
    <row r="18" spans="1:13" ht="15.75" hidden="1">
      <c r="A18" s="57"/>
      <c r="B18" s="50"/>
      <c r="C18" s="58"/>
      <c r="D18" s="65"/>
      <c r="E18" s="60">
        <f t="shared" si="0"/>
        <v>0</v>
      </c>
      <c r="M18" s="67" t="e">
        <v>#REF!</v>
      </c>
    </row>
    <row r="19" spans="1:13" ht="15.75" hidden="1">
      <c r="A19" s="57"/>
      <c r="B19" s="50"/>
      <c r="C19" s="58"/>
      <c r="D19" s="65"/>
      <c r="E19" s="60">
        <f t="shared" si="0"/>
        <v>0</v>
      </c>
    </row>
    <row r="20" spans="1:13" ht="15.75" hidden="1">
      <c r="A20" s="57"/>
      <c r="B20" s="50"/>
      <c r="C20" s="58"/>
      <c r="D20" s="65"/>
      <c r="E20" s="60">
        <f t="shared" si="0"/>
        <v>0</v>
      </c>
    </row>
    <row r="21" spans="1:13" ht="15.75" hidden="1">
      <c r="A21" s="57"/>
      <c r="B21" s="29"/>
      <c r="C21" s="58"/>
      <c r="D21" s="65"/>
      <c r="E21" s="60">
        <f t="shared" si="0"/>
        <v>0</v>
      </c>
    </row>
    <row r="22" spans="1:13" ht="15.75" hidden="1">
      <c r="A22" s="57"/>
      <c r="B22" s="29"/>
      <c r="C22" s="58"/>
      <c r="D22" s="65"/>
      <c r="E22" s="60">
        <f t="shared" si="0"/>
        <v>0</v>
      </c>
    </row>
    <row r="23" spans="1:13" ht="15.75" hidden="1">
      <c r="A23" s="57"/>
      <c r="B23" s="50"/>
      <c r="C23" s="58"/>
      <c r="D23" s="65"/>
      <c r="E23" s="68">
        <f t="shared" si="0"/>
        <v>0</v>
      </c>
    </row>
    <row r="24" spans="1:13" ht="15.75">
      <c r="A24" s="69"/>
      <c r="B24" s="69"/>
      <c r="C24" s="69"/>
      <c r="D24" s="70" t="s">
        <v>153</v>
      </c>
      <c r="E24" s="60">
        <f>SUM(E3:E23)</f>
        <v>0</v>
      </c>
    </row>
    <row r="25" spans="1:13" ht="15">
      <c r="D25" s="71" t="s">
        <v>154</v>
      </c>
      <c r="E25" s="72">
        <f>E24/4</f>
        <v>0</v>
      </c>
    </row>
    <row r="27" spans="1:13" ht="15.75">
      <c r="A27" s="258" t="s">
        <v>155</v>
      </c>
      <c r="B27" s="258"/>
      <c r="C27" s="258"/>
      <c r="D27" s="258"/>
      <c r="E27" s="258"/>
      <c r="F27" s="258"/>
      <c r="G27" s="258"/>
      <c r="H27" s="258"/>
    </row>
    <row r="28" spans="1:13" ht="29.85" customHeight="1">
      <c r="A28" s="260" t="s">
        <v>156</v>
      </c>
      <c r="B28" s="261" t="s">
        <v>157</v>
      </c>
      <c r="C28" s="261" t="s">
        <v>158</v>
      </c>
      <c r="D28" s="261" t="s">
        <v>159</v>
      </c>
      <c r="E28" s="74" t="s">
        <v>160</v>
      </c>
      <c r="F28" s="261" t="s">
        <v>161</v>
      </c>
      <c r="G28" s="261"/>
      <c r="H28" s="261" t="s">
        <v>162</v>
      </c>
    </row>
    <row r="29" spans="1:13" ht="15.75">
      <c r="A29" s="260"/>
      <c r="B29" s="260"/>
      <c r="C29" s="260"/>
      <c r="D29" s="260"/>
      <c r="E29" s="75" t="s">
        <v>163</v>
      </c>
      <c r="F29" s="73" t="s">
        <v>164</v>
      </c>
      <c r="G29" s="73" t="s">
        <v>165</v>
      </c>
      <c r="H29" s="261"/>
    </row>
    <row r="30" spans="1:13" ht="31.5">
      <c r="A30" s="57" t="s">
        <v>166</v>
      </c>
      <c r="B30" s="50">
        <v>40</v>
      </c>
      <c r="C30" s="186"/>
      <c r="D30" s="76">
        <f t="shared" ref="D30:D38" si="1">B30*C30</f>
        <v>0</v>
      </c>
      <c r="E30" s="77">
        <v>6</v>
      </c>
      <c r="F30" s="78">
        <v>0.2</v>
      </c>
      <c r="G30" s="76">
        <f t="shared" ref="G30:G38" si="2">D30*F30</f>
        <v>0</v>
      </c>
      <c r="H30" s="76">
        <f t="shared" ref="H30:H38" si="3">(D30-G30)/E30</f>
        <v>0</v>
      </c>
    </row>
    <row r="31" spans="1:13" ht="31.5">
      <c r="A31" s="57" t="s">
        <v>167</v>
      </c>
      <c r="B31" s="50">
        <v>40</v>
      </c>
      <c r="C31" s="186"/>
      <c r="D31" s="76">
        <f t="shared" si="1"/>
        <v>0</v>
      </c>
      <c r="E31" s="77">
        <v>6</v>
      </c>
      <c r="F31" s="78">
        <v>0.2</v>
      </c>
      <c r="G31" s="76">
        <f t="shared" si="2"/>
        <v>0</v>
      </c>
      <c r="H31" s="76">
        <f t="shared" si="3"/>
        <v>0</v>
      </c>
    </row>
    <row r="32" spans="1:13" ht="15.75">
      <c r="A32" s="57" t="s">
        <v>168</v>
      </c>
      <c r="B32" s="79">
        <v>13</v>
      </c>
      <c r="C32" s="186"/>
      <c r="D32" s="80">
        <f t="shared" si="1"/>
        <v>0</v>
      </c>
      <c r="E32" s="77">
        <v>36</v>
      </c>
      <c r="F32" s="78">
        <v>0.2</v>
      </c>
      <c r="G32" s="80">
        <f t="shared" si="2"/>
        <v>0</v>
      </c>
      <c r="H32" s="76">
        <f t="shared" si="3"/>
        <v>0</v>
      </c>
    </row>
    <row r="33" spans="1:8" ht="15.75">
      <c r="A33" s="57" t="s">
        <v>169</v>
      </c>
      <c r="B33" s="79">
        <v>87</v>
      </c>
      <c r="C33" s="186"/>
      <c r="D33" s="80">
        <f t="shared" si="1"/>
        <v>0</v>
      </c>
      <c r="E33" s="77">
        <v>36</v>
      </c>
      <c r="F33" s="78">
        <v>0.2</v>
      </c>
      <c r="G33" s="80">
        <f t="shared" si="2"/>
        <v>0</v>
      </c>
      <c r="H33" s="80">
        <f t="shared" si="3"/>
        <v>0</v>
      </c>
    </row>
    <row r="34" spans="1:8" ht="78.75">
      <c r="A34" s="57" t="s">
        <v>170</v>
      </c>
      <c r="B34" s="79">
        <v>87</v>
      </c>
      <c r="C34" s="186"/>
      <c r="D34" s="76">
        <f t="shared" si="1"/>
        <v>0</v>
      </c>
      <c r="E34" s="77">
        <v>36</v>
      </c>
      <c r="F34" s="78">
        <v>0.2</v>
      </c>
      <c r="G34" s="76">
        <f t="shared" si="2"/>
        <v>0</v>
      </c>
      <c r="H34" s="76">
        <f t="shared" si="3"/>
        <v>0</v>
      </c>
    </row>
    <row r="35" spans="1:8" ht="78.75">
      <c r="A35" s="57" t="s">
        <v>171</v>
      </c>
      <c r="B35" s="79">
        <v>87</v>
      </c>
      <c r="C35" s="186"/>
      <c r="D35" s="76">
        <f t="shared" si="1"/>
        <v>0</v>
      </c>
      <c r="E35" s="77">
        <v>24</v>
      </c>
      <c r="F35" s="78">
        <v>0.2</v>
      </c>
      <c r="G35" s="76">
        <f t="shared" si="2"/>
        <v>0</v>
      </c>
      <c r="H35" s="76">
        <f t="shared" si="3"/>
        <v>0</v>
      </c>
    </row>
    <row r="36" spans="1:8" ht="94.5">
      <c r="A36" s="57" t="s">
        <v>172</v>
      </c>
      <c r="B36" s="79">
        <v>87</v>
      </c>
      <c r="C36" s="186"/>
      <c r="D36" s="76">
        <f t="shared" si="1"/>
        <v>0</v>
      </c>
      <c r="E36" s="77">
        <v>25</v>
      </c>
      <c r="F36" s="78">
        <v>0.2</v>
      </c>
      <c r="G36" s="76">
        <f t="shared" si="2"/>
        <v>0</v>
      </c>
      <c r="H36" s="76">
        <f t="shared" si="3"/>
        <v>0</v>
      </c>
    </row>
    <row r="37" spans="1:8" ht="78.75">
      <c r="A37" s="57" t="s">
        <v>173</v>
      </c>
      <c r="B37" s="50">
        <v>2</v>
      </c>
      <c r="C37" s="186"/>
      <c r="D37" s="76">
        <f t="shared" si="1"/>
        <v>0</v>
      </c>
      <c r="E37" s="77">
        <v>60</v>
      </c>
      <c r="F37" s="78">
        <v>0.2</v>
      </c>
      <c r="G37" s="76">
        <f t="shared" si="2"/>
        <v>0</v>
      </c>
      <c r="H37" s="76">
        <f t="shared" si="3"/>
        <v>0</v>
      </c>
    </row>
    <row r="38" spans="1:8" ht="15.75">
      <c r="A38" s="57" t="s">
        <v>174</v>
      </c>
      <c r="B38" s="50">
        <v>1</v>
      </c>
      <c r="C38" s="188"/>
      <c r="D38" s="76">
        <f t="shared" si="1"/>
        <v>0</v>
      </c>
      <c r="E38" s="77">
        <v>60</v>
      </c>
      <c r="F38" s="78">
        <v>0.2</v>
      </c>
      <c r="G38" s="76">
        <f t="shared" si="2"/>
        <v>0</v>
      </c>
      <c r="H38" s="76">
        <f t="shared" si="3"/>
        <v>0</v>
      </c>
    </row>
    <row r="39" spans="1:8" ht="15.75">
      <c r="A39" s="69"/>
      <c r="B39" s="69"/>
      <c r="C39" s="69"/>
      <c r="D39" s="69"/>
      <c r="E39" s="81"/>
      <c r="G39" s="82" t="s">
        <v>175</v>
      </c>
      <c r="H39" s="83">
        <f>SUM(H30:H38)</f>
        <v>0</v>
      </c>
    </row>
    <row r="40" spans="1:8" ht="15.75">
      <c r="A40" s="69"/>
      <c r="B40" s="69"/>
      <c r="C40" s="69"/>
      <c r="D40" s="69"/>
      <c r="E40" s="81"/>
      <c r="G40" s="84" t="s">
        <v>176</v>
      </c>
      <c r="H40" s="76">
        <f>H39/3</f>
        <v>0</v>
      </c>
    </row>
    <row r="42" spans="1:8" ht="60.95" customHeight="1">
      <c r="A42" s="257" t="s">
        <v>177</v>
      </c>
      <c r="B42" s="257"/>
      <c r="C42" s="257"/>
      <c r="D42" s="257"/>
      <c r="E42" s="257"/>
      <c r="F42" s="257"/>
      <c r="G42" s="257"/>
      <c r="H42" s="257"/>
    </row>
    <row r="45" spans="1:8" ht="15.75">
      <c r="A45" s="258" t="s">
        <v>178</v>
      </c>
      <c r="B45" s="258"/>
      <c r="C45" s="258"/>
      <c r="D45" s="258"/>
      <c r="E45" s="258"/>
    </row>
    <row r="46" spans="1:8" ht="15.75">
      <c r="A46" s="73" t="s">
        <v>156</v>
      </c>
      <c r="B46" s="73" t="s">
        <v>38</v>
      </c>
      <c r="C46" s="73" t="s">
        <v>126</v>
      </c>
      <c r="D46" s="73" t="s">
        <v>179</v>
      </c>
      <c r="E46" s="75" t="s">
        <v>128</v>
      </c>
    </row>
    <row r="47" spans="1:8" ht="15.75">
      <c r="A47" s="57" t="s">
        <v>180</v>
      </c>
      <c r="B47" s="50" t="s">
        <v>181</v>
      </c>
      <c r="C47" s="187"/>
      <c r="D47" s="50">
        <v>4</v>
      </c>
      <c r="E47" s="60">
        <f t="shared" ref="E47:E55" si="4">C47*D47</f>
        <v>0</v>
      </c>
    </row>
    <row r="48" spans="1:8" ht="15.75">
      <c r="A48" s="57" t="s">
        <v>182</v>
      </c>
      <c r="B48" s="50" t="s">
        <v>181</v>
      </c>
      <c r="C48" s="187"/>
      <c r="D48" s="50">
        <v>4</v>
      </c>
      <c r="E48" s="60">
        <f t="shared" si="4"/>
        <v>0</v>
      </c>
    </row>
    <row r="49" spans="1:5" ht="15.75">
      <c r="A49" s="57" t="s">
        <v>183</v>
      </c>
      <c r="B49" s="50" t="s">
        <v>181</v>
      </c>
      <c r="C49" s="187"/>
      <c r="D49" s="50">
        <v>4</v>
      </c>
      <c r="E49" s="60">
        <f t="shared" si="4"/>
        <v>0</v>
      </c>
    </row>
    <row r="50" spans="1:5" ht="15.75">
      <c r="A50" s="57" t="s">
        <v>184</v>
      </c>
      <c r="B50" s="50" t="s">
        <v>181</v>
      </c>
      <c r="C50" s="187"/>
      <c r="D50" s="50">
        <v>4</v>
      </c>
      <c r="E50" s="60">
        <f t="shared" si="4"/>
        <v>0</v>
      </c>
    </row>
    <row r="51" spans="1:5" ht="15.75">
      <c r="A51" s="57" t="s">
        <v>185</v>
      </c>
      <c r="B51" s="50" t="s">
        <v>186</v>
      </c>
      <c r="C51" s="187"/>
      <c r="D51" s="85">
        <v>0.11</v>
      </c>
      <c r="E51" s="60">
        <f t="shared" si="4"/>
        <v>0</v>
      </c>
    </row>
    <row r="52" spans="1:5" ht="15.75">
      <c r="A52" s="57" t="s">
        <v>187</v>
      </c>
      <c r="B52" s="50" t="s">
        <v>188</v>
      </c>
      <c r="C52" s="187"/>
      <c r="D52" s="50">
        <v>1</v>
      </c>
      <c r="E52" s="60">
        <f t="shared" si="4"/>
        <v>0</v>
      </c>
    </row>
    <row r="53" spans="1:5" ht="30.75">
      <c r="A53" s="57" t="s">
        <v>189</v>
      </c>
      <c r="B53" s="50" t="s">
        <v>181</v>
      </c>
      <c r="C53" s="187"/>
      <c r="D53" s="50">
        <v>1</v>
      </c>
      <c r="E53" s="60">
        <f t="shared" si="4"/>
        <v>0</v>
      </c>
    </row>
    <row r="54" spans="1:5" ht="15.75">
      <c r="A54" s="57" t="s">
        <v>190</v>
      </c>
      <c r="B54" s="50" t="s">
        <v>191</v>
      </c>
      <c r="C54" s="187"/>
      <c r="D54" s="50">
        <v>4</v>
      </c>
      <c r="E54" s="60">
        <f t="shared" si="4"/>
        <v>0</v>
      </c>
    </row>
    <row r="55" spans="1:5" ht="15.75">
      <c r="A55" s="57" t="s">
        <v>192</v>
      </c>
      <c r="B55" s="50" t="s">
        <v>191</v>
      </c>
      <c r="C55" s="187"/>
      <c r="D55" s="50">
        <v>4</v>
      </c>
      <c r="E55" s="68">
        <f t="shared" si="4"/>
        <v>0</v>
      </c>
    </row>
    <row r="56" spans="1:5" ht="15.75">
      <c r="A56" s="69"/>
      <c r="B56" s="69"/>
      <c r="C56" s="69"/>
      <c r="D56" s="70" t="s">
        <v>193</v>
      </c>
      <c r="E56" s="60">
        <f>SUM(E47:E55)</f>
        <v>0</v>
      </c>
    </row>
    <row r="57" spans="1:5" ht="15.75">
      <c r="D57" s="70" t="s">
        <v>153</v>
      </c>
      <c r="E57" s="64">
        <f>E56/12</f>
        <v>0</v>
      </c>
    </row>
  </sheetData>
  <sheetProtection sheet="1" objects="1" scenarios="1"/>
  <protectedRanges>
    <protectedRange sqref="C3:C16" name="materiais copeir"/>
    <protectedRange sqref="C30:C38" name="equipamentos copeiragem"/>
    <protectedRange sqref="C47:C55" name="uniformes epi copeiragem"/>
  </protectedRanges>
  <mergeCells count="11">
    <mergeCell ref="A42:H42"/>
    <mergeCell ref="A45:E45"/>
    <mergeCell ref="A1:E1"/>
    <mergeCell ref="A27:H27"/>
    <mergeCell ref="A28:A29"/>
    <mergeCell ref="B28:B29"/>
    <mergeCell ref="C28:C29"/>
    <mergeCell ref="D28:D29"/>
    <mergeCell ref="F28:G28"/>
    <mergeCell ref="H28:H29"/>
    <mergeCell ref="G1:H1"/>
  </mergeCells>
  <printOptions horizontalCentered="1" verticalCentered="1"/>
  <pageMargins left="0" right="0" top="0" bottom="0" header="0" footer="0"/>
  <pageSetup paperSize="9" scale="49" firstPageNumber="0" pageOrder="overThenDown" orientation="portrait" horizontalDpi="300" verticalDpi="300"/>
  <headerFooter>
    <oddHeader>&amp;L&amp;"Times New Roman,Normal"&amp;12&amp;P&amp;R&amp;A</oddHeader>
    <oddFooter>&amp;CAv. Pastor Martin Luther King Junior, 126 - Torre 1000 sala 1318 Del Castilho - Cep. 20765-000 - Rio de Janeiro Contato: 21 3923-5276 / 21 98502-1341     e-mail: desa.servicos@gmail.com</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K20"/>
  <sheetViews>
    <sheetView showGridLines="0" view="pageBreakPreview" zoomScale="120" zoomScaleNormal="100" zoomScalePageLayoutView="120" workbookViewId="0">
      <selection activeCell="A9" sqref="A9:B10"/>
    </sheetView>
  </sheetViews>
  <sheetFormatPr defaultColWidth="19.5" defaultRowHeight="14.25"/>
  <cols>
    <col min="1" max="1025" width="19.5" style="86"/>
  </cols>
  <sheetData>
    <row r="1" spans="1:9">
      <c r="A1" s="262" t="str">
        <f>'ISSQN_e_Vale-Transporte'!A1</f>
        <v>SUPERINTENDÊNCIA REGIONAL SUDESTE III - SEDE</v>
      </c>
      <c r="B1" s="262"/>
      <c r="C1" s="262"/>
      <c r="D1" s="262"/>
      <c r="E1" s="262"/>
      <c r="F1" s="262"/>
      <c r="G1" s="262"/>
      <c r="H1" s="262"/>
      <c r="I1" s="262"/>
    </row>
    <row r="2" spans="1:9">
      <c r="A2" s="262"/>
      <c r="B2" s="262"/>
      <c r="C2" s="262"/>
      <c r="D2" s="262"/>
      <c r="E2" s="262"/>
      <c r="F2" s="262"/>
      <c r="G2" s="262"/>
      <c r="H2" s="262"/>
      <c r="I2" s="262"/>
    </row>
    <row r="3" spans="1:9">
      <c r="A3" s="262"/>
      <c r="B3" s="262"/>
      <c r="C3" s="262"/>
      <c r="D3" s="262"/>
      <c r="E3" s="262"/>
      <c r="F3" s="262"/>
      <c r="G3" s="262"/>
      <c r="H3" s="262"/>
      <c r="I3" s="262"/>
    </row>
    <row r="4" spans="1:9">
      <c r="A4" s="262"/>
      <c r="B4" s="262"/>
      <c r="C4" s="262"/>
      <c r="D4" s="262"/>
      <c r="E4" s="262"/>
      <c r="F4" s="262"/>
      <c r="G4" s="262"/>
      <c r="H4" s="262"/>
      <c r="I4" s="262"/>
    </row>
    <row r="5" spans="1:9" ht="78.75">
      <c r="A5" s="87" t="s">
        <v>38</v>
      </c>
      <c r="B5" s="87" t="s">
        <v>194</v>
      </c>
      <c r="C5" s="88" t="s">
        <v>195</v>
      </c>
      <c r="D5" s="88" t="s">
        <v>196</v>
      </c>
      <c r="E5" s="89" t="s">
        <v>197</v>
      </c>
      <c r="F5" s="90" t="s">
        <v>198</v>
      </c>
      <c r="G5" s="90" t="s">
        <v>199</v>
      </c>
      <c r="H5" s="90" t="s">
        <v>200</v>
      </c>
      <c r="I5" s="90" t="s">
        <v>201</v>
      </c>
    </row>
    <row r="6" spans="1:9" ht="50.25">
      <c r="A6" s="91" t="str">
        <f>'ISSQN_e_Vale-Transporte'!A6</f>
        <v>SUPERINTENDÊNCIA REGIONAL SUDESTE III – RJ</v>
      </c>
      <c r="B6" s="91" t="str">
        <f>'ISSQN_e_Vale-Transporte'!B6</f>
        <v>Rua Pedro Lessa, 36, 12º andar – Centro – CEP 20.030-030</v>
      </c>
      <c r="C6" s="91" t="s">
        <v>34</v>
      </c>
      <c r="D6" s="189"/>
      <c r="E6" s="190"/>
      <c r="F6" s="191"/>
      <c r="G6" s="191"/>
      <c r="H6" s="192"/>
      <c r="I6" s="192"/>
    </row>
    <row r="7" spans="1:9" ht="15.75">
      <c r="A7" s="92"/>
      <c r="B7" s="93"/>
      <c r="C7" s="11"/>
      <c r="D7" s="11"/>
      <c r="E7" s="94"/>
      <c r="F7" s="95"/>
      <c r="G7" s="95"/>
      <c r="H7" s="95"/>
      <c r="I7" s="95"/>
    </row>
    <row r="8" spans="1:9" ht="15.75">
      <c r="A8" s="92"/>
      <c r="B8" s="93"/>
      <c r="C8" s="11"/>
      <c r="D8" s="11"/>
      <c r="E8" s="94"/>
      <c r="F8" s="95"/>
      <c r="G8" s="95"/>
      <c r="H8" s="95"/>
      <c r="I8" s="95"/>
    </row>
    <row r="9" spans="1:9" ht="15.75">
      <c r="A9" s="206" t="s">
        <v>9</v>
      </c>
      <c r="B9" s="207"/>
      <c r="C9" s="11"/>
      <c r="D9" s="11"/>
      <c r="E9" s="94"/>
      <c r="F9" s="95"/>
      <c r="G9" s="95"/>
      <c r="H9" s="95"/>
      <c r="I9" s="95"/>
    </row>
    <row r="10" spans="1:9" ht="15.75">
      <c r="A10" s="197" t="s">
        <v>10</v>
      </c>
      <c r="B10" s="197"/>
      <c r="C10" s="11"/>
      <c r="D10" s="11"/>
      <c r="E10" s="94"/>
      <c r="F10" s="96"/>
      <c r="G10" s="96"/>
      <c r="H10" s="96"/>
      <c r="I10" s="96"/>
    </row>
    <row r="11" spans="1:9" ht="15.75">
      <c r="A11" s="92"/>
      <c r="B11" s="93"/>
      <c r="C11" s="11"/>
      <c r="D11" s="11"/>
      <c r="E11" s="94"/>
      <c r="F11" s="95"/>
      <c r="G11" s="95"/>
      <c r="H11" s="95"/>
      <c r="I11" s="95"/>
    </row>
    <row r="12" spans="1:9" ht="15.75">
      <c r="A12" s="92"/>
      <c r="B12" s="93"/>
      <c r="C12" s="11"/>
      <c r="D12" s="11"/>
      <c r="E12" s="94"/>
      <c r="F12" s="95"/>
      <c r="G12" s="95"/>
      <c r="H12" s="95"/>
      <c r="I12" s="95"/>
    </row>
    <row r="13" spans="1:9" ht="15.75">
      <c r="A13" s="92"/>
      <c r="B13" s="93"/>
      <c r="C13" s="11"/>
      <c r="D13" s="11"/>
      <c r="E13" s="94"/>
      <c r="F13" s="95"/>
      <c r="G13" s="95"/>
      <c r="H13" s="95"/>
      <c r="I13" s="95"/>
    </row>
    <row r="14" spans="1:9" ht="15.75">
      <c r="A14" s="92"/>
      <c r="B14" s="93"/>
      <c r="C14" s="11"/>
      <c r="D14" s="11"/>
      <c r="E14" s="94"/>
      <c r="F14" s="95"/>
      <c r="G14" s="95"/>
      <c r="H14" s="95"/>
      <c r="I14" s="95"/>
    </row>
    <row r="15" spans="1:9" ht="15.75">
      <c r="A15" s="92"/>
      <c r="B15" s="93"/>
      <c r="C15" s="11"/>
      <c r="D15" s="11"/>
      <c r="E15" s="94"/>
      <c r="F15" s="95"/>
      <c r="G15" s="95"/>
      <c r="H15" s="95"/>
      <c r="I15" s="95"/>
    </row>
    <row r="16" spans="1:9" ht="15.75">
      <c r="A16" s="92"/>
      <c r="B16" s="93"/>
      <c r="C16" s="11"/>
      <c r="D16" s="11"/>
      <c r="E16" s="94"/>
      <c r="F16" s="95"/>
      <c r="G16" s="95"/>
      <c r="H16" s="95"/>
      <c r="I16" s="95"/>
    </row>
    <row r="17" spans="1:9" ht="15.75">
      <c r="A17" s="92"/>
      <c r="B17" s="93"/>
      <c r="C17" s="11"/>
      <c r="D17" s="11"/>
      <c r="E17" s="94"/>
      <c r="F17" s="95"/>
      <c r="G17" s="95"/>
      <c r="H17" s="95"/>
      <c r="I17" s="95"/>
    </row>
    <row r="18" spans="1:9" ht="15.75">
      <c r="A18" s="97"/>
      <c r="B18" s="93"/>
      <c r="C18" s="11"/>
      <c r="D18" s="11"/>
      <c r="E18" s="94"/>
      <c r="F18" s="95"/>
      <c r="G18" s="95"/>
      <c r="H18" s="95"/>
      <c r="I18" s="95"/>
    </row>
    <row r="19" spans="1:9" ht="15.75">
      <c r="A19" s="97"/>
      <c r="B19" s="93"/>
      <c r="C19" s="11"/>
      <c r="D19" s="11"/>
      <c r="E19" s="94"/>
      <c r="F19" s="95"/>
      <c r="G19" s="95"/>
      <c r="H19" s="95"/>
      <c r="I19" s="95"/>
    </row>
    <row r="20" spans="1:9" ht="15.75">
      <c r="A20" s="97"/>
      <c r="B20" s="93"/>
      <c r="C20" s="11"/>
      <c r="D20" s="11"/>
      <c r="E20" s="94"/>
      <c r="F20" s="95"/>
      <c r="G20" s="95"/>
      <c r="H20" s="95"/>
      <c r="I20" s="95"/>
    </row>
  </sheetData>
  <sheetProtection sheet="1" objects="1" scenarios="1"/>
  <protectedRanges>
    <protectedRange sqref="D6:I6" name="CCT"/>
  </protectedRanges>
  <autoFilter ref="A5:I20" xr:uid="{00000000-0009-0000-0000-000004000000}"/>
  <mergeCells count="2">
    <mergeCell ref="A1:I4"/>
    <mergeCell ref="A9:B9"/>
  </mergeCells>
  <printOptions horizontalCentered="1" verticalCentered="1"/>
  <pageMargins left="0" right="0" top="0" bottom="0" header="0" footer="0"/>
  <pageSetup paperSize="9" scale="53" firstPageNumber="0" pageOrder="overThenDown" orientation="portrait" horizontalDpi="300" verticalDpi="300"/>
  <headerFooter>
    <oddHeader>&amp;L&amp;"Times New Roman,Normal"&amp;12&amp;P&amp;R&amp;A</oddHeader>
    <oddFooter>&amp;CAv. Pastor Martin Luther King Junior, 126 - Torre 1000 sala 1318 Del Castilho - Cep. 20765-000 - Rio de Janeiro Contato: 21 3923-5276 / 21 98502-1341     e-mail: desa.servicos@gmail.com</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K10"/>
  <sheetViews>
    <sheetView showGridLines="0" view="pageBreakPreview" zoomScale="120" zoomScaleNormal="100" zoomScalePageLayoutView="120" workbookViewId="0">
      <selection activeCell="A9" sqref="A9:B10"/>
    </sheetView>
  </sheetViews>
  <sheetFormatPr defaultRowHeight="14.25"/>
  <cols>
    <col min="1" max="1" width="35.625" style="86" customWidth="1"/>
    <col min="2" max="2" width="22.75" style="86" customWidth="1"/>
    <col min="3" max="3" width="14.375" style="86" bestFit="1" customWidth="1"/>
    <col min="4" max="4" width="19.625" style="86" customWidth="1"/>
    <col min="5" max="5" width="31.875" style="98" customWidth="1"/>
    <col min="6" max="6" width="16.375" style="86" customWidth="1"/>
    <col min="7" max="7" width="19.625" style="11" customWidth="1"/>
    <col min="8" max="1025" width="6.125" style="86" customWidth="1"/>
  </cols>
  <sheetData>
    <row r="1" spans="1:7" ht="15.75">
      <c r="A1" s="263" t="s">
        <v>202</v>
      </c>
      <c r="B1" s="263"/>
      <c r="C1" s="263"/>
      <c r="D1" s="263"/>
      <c r="E1" s="263"/>
      <c r="F1" s="263"/>
      <c r="G1" s="263"/>
    </row>
    <row r="2" spans="1:7" ht="15.75">
      <c r="A2" s="263"/>
      <c r="B2" s="263"/>
      <c r="C2" s="263"/>
      <c r="D2" s="263"/>
      <c r="E2" s="263"/>
      <c r="F2" s="263"/>
      <c r="G2" s="263"/>
    </row>
    <row r="3" spans="1:7" ht="15.75">
      <c r="A3" s="263"/>
      <c r="B3" s="263"/>
      <c r="C3" s="263"/>
      <c r="D3" s="263"/>
      <c r="E3" s="263"/>
      <c r="F3" s="263"/>
      <c r="G3" s="263"/>
    </row>
    <row r="4" spans="1:7" ht="15.75">
      <c r="A4" s="263"/>
      <c r="B4" s="263"/>
      <c r="C4" s="263"/>
      <c r="D4" s="263"/>
      <c r="E4" s="263"/>
      <c r="F4" s="263"/>
      <c r="G4" s="263"/>
    </row>
    <row r="5" spans="1:7" ht="78.75">
      <c r="A5" s="99" t="s">
        <v>38</v>
      </c>
      <c r="B5" s="99" t="s">
        <v>194</v>
      </c>
      <c r="C5" s="99" t="s">
        <v>195</v>
      </c>
      <c r="D5" s="100" t="s">
        <v>203</v>
      </c>
      <c r="E5" s="99" t="s">
        <v>204</v>
      </c>
      <c r="F5" s="100" t="s">
        <v>205</v>
      </c>
      <c r="G5" s="100" t="s">
        <v>206</v>
      </c>
    </row>
    <row r="6" spans="1:7" ht="37.5" customHeight="1">
      <c r="A6" s="31" t="s">
        <v>39</v>
      </c>
      <c r="B6" s="101" t="s">
        <v>207</v>
      </c>
      <c r="C6" s="101" t="s">
        <v>34</v>
      </c>
      <c r="D6" s="102">
        <v>0.05</v>
      </c>
      <c r="E6" s="103" t="s">
        <v>208</v>
      </c>
      <c r="F6" s="193"/>
      <c r="G6" s="194"/>
    </row>
    <row r="7" spans="1:7">
      <c r="C7" s="86" t="s">
        <v>209</v>
      </c>
    </row>
    <row r="9" spans="1:7" ht="15">
      <c r="A9" s="206" t="s">
        <v>9</v>
      </c>
      <c r="B9" s="207"/>
    </row>
    <row r="10" spans="1:7">
      <c r="A10" s="197" t="s">
        <v>10</v>
      </c>
      <c r="B10" s="197"/>
    </row>
  </sheetData>
  <sheetProtection sheet="1" objects="1" scenarios="1"/>
  <autoFilter ref="A5:G7" xr:uid="{00000000-0009-0000-0000-000005000000}"/>
  <mergeCells count="2">
    <mergeCell ref="A1:G4"/>
    <mergeCell ref="A9:B9"/>
  </mergeCells>
  <printOptions horizontalCentered="1" verticalCentered="1"/>
  <pageMargins left="0" right="0" top="0" bottom="0" header="0" footer="0"/>
  <pageSetup paperSize="9" scale="66" firstPageNumber="0" pageOrder="overThenDown" orientation="portrait" horizontalDpi="300" verticalDpi="300"/>
  <headerFooter>
    <oddHeader>&amp;L&amp;"Times New Roman,Normal"&amp;12&amp;P&amp;R&amp;A</oddHeader>
    <oddFooter>&amp;CAv. Pastor Martin Luther King Junior, 126 - Torre 1000 sala 1318 Del Castilho - Cep. 20765-000 - Rio de Janeiro Contato: 21 3923-5276 / 21 98502-1341     e-mail: desa.servicos@gmail.com</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K105"/>
  <sheetViews>
    <sheetView showGridLines="0" view="pageBreakPreview" topLeftCell="A74" zoomScale="120" zoomScaleNormal="85" zoomScalePageLayoutView="120" workbookViewId="0">
      <selection activeCell="I7" sqref="I7"/>
    </sheetView>
  </sheetViews>
  <sheetFormatPr defaultRowHeight="15.75"/>
  <cols>
    <col min="1" max="1" width="15" style="104" customWidth="1"/>
    <col min="2" max="2" width="25.5" style="104" customWidth="1"/>
    <col min="3" max="3" width="38.375" style="104" customWidth="1"/>
    <col min="4" max="6" width="15" style="104" customWidth="1"/>
    <col min="7" max="7" width="22.375" style="104" customWidth="1"/>
    <col min="8" max="10" width="15" style="104" customWidth="1"/>
    <col min="11" max="12" width="15" style="11" customWidth="1"/>
    <col min="13" max="1025" width="15" style="105" customWidth="1"/>
  </cols>
  <sheetData>
    <row r="1" spans="1:7" s="104" customFormat="1">
      <c r="A1" s="284" t="s">
        <v>27</v>
      </c>
      <c r="B1" s="284"/>
      <c r="C1" s="284"/>
      <c r="D1" s="284"/>
      <c r="E1" s="106"/>
      <c r="F1" s="206" t="s">
        <v>9</v>
      </c>
      <c r="G1" s="207"/>
    </row>
    <row r="2" spans="1:7" s="104" customFormat="1">
      <c r="A2" s="285" t="s">
        <v>210</v>
      </c>
      <c r="B2" s="285"/>
      <c r="C2" s="285"/>
      <c r="D2" s="285"/>
      <c r="E2" s="106"/>
      <c r="F2" s="197" t="s">
        <v>10</v>
      </c>
      <c r="G2" s="197"/>
    </row>
    <row r="3" spans="1:7" s="104" customFormat="1">
      <c r="A3" s="285"/>
      <c r="B3" s="285"/>
      <c r="C3" s="285"/>
      <c r="D3" s="285"/>
      <c r="E3" s="106"/>
      <c r="F3" s="106"/>
      <c r="G3" s="106"/>
    </row>
    <row r="4" spans="1:7" s="104" customFormat="1" ht="18.75">
      <c r="A4" s="285" t="s">
        <v>211</v>
      </c>
      <c r="B4" s="285"/>
      <c r="C4" s="285"/>
      <c r="D4" s="285"/>
      <c r="E4" s="106"/>
      <c r="F4" s="106"/>
      <c r="G4" s="106"/>
    </row>
    <row r="5" spans="1:7" s="104" customFormat="1">
      <c r="A5" s="107"/>
      <c r="B5" s="107"/>
      <c r="C5" s="107"/>
      <c r="D5" s="107"/>
      <c r="E5" s="106"/>
      <c r="F5" s="106"/>
      <c r="G5" s="106"/>
    </row>
    <row r="6" spans="1:7" s="104" customFormat="1">
      <c r="A6" s="284" t="s">
        <v>31</v>
      </c>
      <c r="B6" s="284"/>
      <c r="C6" s="284"/>
      <c r="D6" s="107"/>
      <c r="E6" s="106"/>
      <c r="F6" s="106"/>
      <c r="G6" s="106"/>
    </row>
    <row r="7" spans="1:7" s="104" customFormat="1">
      <c r="A7" s="107"/>
      <c r="B7" s="107"/>
      <c r="C7" s="107"/>
      <c r="D7" s="107"/>
      <c r="E7" s="106"/>
      <c r="F7" s="106"/>
      <c r="G7" s="106"/>
    </row>
    <row r="8" spans="1:7" s="104" customFormat="1">
      <c r="A8" s="283" t="s">
        <v>32</v>
      </c>
      <c r="B8" s="283"/>
      <c r="C8" s="108"/>
      <c r="D8" s="109"/>
      <c r="E8" s="109"/>
      <c r="F8" s="106"/>
      <c r="G8" s="106"/>
    </row>
    <row r="9" spans="1:7" s="104" customFormat="1">
      <c r="A9" s="283" t="s">
        <v>33</v>
      </c>
      <c r="B9" s="283"/>
      <c r="C9" s="108" t="s">
        <v>212</v>
      </c>
      <c r="D9" s="110"/>
      <c r="E9" s="110"/>
      <c r="F9" s="106"/>
      <c r="G9" s="106"/>
    </row>
    <row r="10" spans="1:7" s="104" customFormat="1" ht="30.75">
      <c r="A10" s="283" t="s">
        <v>35</v>
      </c>
      <c r="B10" s="283"/>
      <c r="C10" s="108" t="s">
        <v>213</v>
      </c>
      <c r="D10" s="110"/>
      <c r="E10" s="110"/>
      <c r="F10" s="106"/>
      <c r="G10" s="106"/>
    </row>
    <row r="11" spans="1:7" s="104" customFormat="1">
      <c r="A11" s="283" t="s">
        <v>37</v>
      </c>
      <c r="B11" s="283"/>
      <c r="C11" s="111">
        <v>30</v>
      </c>
      <c r="D11" s="110"/>
      <c r="E11" s="110"/>
      <c r="F11" s="106"/>
      <c r="G11" s="106"/>
    </row>
    <row r="12" spans="1:7" s="104" customFormat="1">
      <c r="A12" s="283" t="s">
        <v>38</v>
      </c>
      <c r="B12" s="283"/>
      <c r="C12" s="108" t="s">
        <v>214</v>
      </c>
      <c r="D12" s="110"/>
      <c r="E12" s="110"/>
      <c r="F12" s="106"/>
      <c r="G12" s="106"/>
    </row>
    <row r="13" spans="1:7" s="104" customFormat="1">
      <c r="A13" s="112"/>
      <c r="B13" s="112"/>
      <c r="C13" s="113"/>
      <c r="D13" s="110"/>
      <c r="E13" s="110"/>
      <c r="F13" s="106"/>
      <c r="G13" s="106"/>
    </row>
    <row r="14" spans="1:7" s="104" customFormat="1">
      <c r="A14" s="284" t="s">
        <v>40</v>
      </c>
      <c r="B14" s="284"/>
      <c r="C14" s="284"/>
      <c r="D14" s="110"/>
      <c r="E14" s="110"/>
      <c r="F14" s="106"/>
      <c r="G14" s="106"/>
    </row>
    <row r="15" spans="1:7" s="104" customFormat="1">
      <c r="A15" s="112"/>
      <c r="B15" s="112"/>
      <c r="C15" s="113"/>
      <c r="D15" s="110"/>
      <c r="E15" s="110"/>
      <c r="F15" s="106"/>
      <c r="G15" s="106"/>
    </row>
    <row r="16" spans="1:7" s="104" customFormat="1" ht="30.75">
      <c r="A16" s="283" t="s">
        <v>35</v>
      </c>
      <c r="B16" s="283"/>
      <c r="C16" s="108" t="str">
        <f>C10</f>
        <v>Copeiragem e Serviços Gerais (carregador e montador)</v>
      </c>
      <c r="D16" s="109"/>
      <c r="E16" s="109"/>
      <c r="G16" s="106"/>
    </row>
    <row r="17" spans="1:7" s="104" customFormat="1">
      <c r="A17" s="283" t="s">
        <v>41</v>
      </c>
      <c r="B17" s="283"/>
      <c r="C17" s="114">
        <f>CCT!F6</f>
        <v>0</v>
      </c>
      <c r="D17" s="109"/>
      <c r="E17" s="109"/>
      <c r="G17" s="106"/>
    </row>
    <row r="18" spans="1:7" s="104" customFormat="1" ht="45.75">
      <c r="A18" s="283" t="s">
        <v>42</v>
      </c>
      <c r="B18" s="283"/>
      <c r="C18" s="108" t="s">
        <v>215</v>
      </c>
      <c r="D18" s="109"/>
      <c r="E18" s="109"/>
      <c r="G18" s="106"/>
    </row>
    <row r="19" spans="1:7" s="104" customFormat="1">
      <c r="A19" s="283" t="s">
        <v>44</v>
      </c>
      <c r="B19" s="283"/>
      <c r="C19" s="195"/>
      <c r="D19" s="109"/>
      <c r="E19" s="109"/>
      <c r="G19" s="106"/>
    </row>
    <row r="20" spans="1:7" s="104" customFormat="1" ht="30.75">
      <c r="A20" s="283" t="s">
        <v>45</v>
      </c>
      <c r="B20" s="283"/>
      <c r="C20" s="115">
        <f>CCT!E6</f>
        <v>0</v>
      </c>
      <c r="D20" s="109" t="s">
        <v>216</v>
      </c>
      <c r="E20" s="109"/>
      <c r="G20" s="106"/>
    </row>
    <row r="21" spans="1:7" s="104" customFormat="1">
      <c r="A21" s="112"/>
      <c r="B21" s="112"/>
      <c r="C21" s="113"/>
      <c r="D21" s="110"/>
      <c r="E21" s="110"/>
      <c r="F21" s="106"/>
      <c r="G21" s="106"/>
    </row>
    <row r="22" spans="1:7" s="104" customFormat="1">
      <c r="A22" s="276" t="s">
        <v>46</v>
      </c>
      <c r="B22" s="276"/>
      <c r="C22" s="276"/>
      <c r="D22" s="276"/>
      <c r="E22" s="276"/>
      <c r="F22" s="276"/>
      <c r="G22" s="276"/>
    </row>
    <row r="23" spans="1:7" s="104" customFormat="1">
      <c r="A23" s="116"/>
      <c r="B23" s="116"/>
      <c r="C23" s="116"/>
      <c r="D23" s="117"/>
      <c r="E23" s="118"/>
      <c r="F23" s="118"/>
      <c r="G23" s="118"/>
    </row>
    <row r="24" spans="1:7" s="104" customFormat="1">
      <c r="A24" s="118"/>
      <c r="B24" s="119"/>
      <c r="C24" s="116"/>
      <c r="D24" s="120"/>
      <c r="E24" s="116"/>
      <c r="F24" s="119"/>
      <c r="G24" s="118"/>
    </row>
    <row r="25" spans="1:7" s="104" customFormat="1">
      <c r="A25" s="121">
        <v>1</v>
      </c>
      <c r="B25" s="122" t="s">
        <v>217</v>
      </c>
      <c r="C25" s="122" t="s">
        <v>48</v>
      </c>
      <c r="D25" s="122" t="s">
        <v>218</v>
      </c>
      <c r="E25" s="270" t="s">
        <v>219</v>
      </c>
      <c r="F25" s="270"/>
      <c r="G25" s="270"/>
    </row>
    <row r="26" spans="1:7" s="104" customFormat="1">
      <c r="A26" s="123" t="s">
        <v>50</v>
      </c>
      <c r="B26" s="124" t="s">
        <v>220</v>
      </c>
      <c r="C26" s="125" t="s">
        <v>6</v>
      </c>
      <c r="D26" s="126" t="s">
        <v>221</v>
      </c>
      <c r="E26" s="272"/>
      <c r="F26" s="272"/>
      <c r="G26" s="272"/>
    </row>
    <row r="27" spans="1:7" s="104" customFormat="1" ht="30.75">
      <c r="A27" s="123" t="s">
        <v>52</v>
      </c>
      <c r="B27" s="124" t="s">
        <v>55</v>
      </c>
      <c r="C27" s="125">
        <v>0</v>
      </c>
      <c r="D27" s="126" t="s">
        <v>221</v>
      </c>
      <c r="E27" s="272"/>
      <c r="F27" s="272"/>
      <c r="G27" s="272"/>
    </row>
    <row r="28" spans="1:7" s="104" customFormat="1">
      <c r="A28" s="279"/>
      <c r="B28" s="279"/>
      <c r="C28" s="128"/>
      <c r="D28" s="128"/>
      <c r="E28" s="119"/>
      <c r="F28" s="118"/>
      <c r="G28" s="118"/>
    </row>
    <row r="29" spans="1:7" s="104" customFormat="1">
      <c r="A29" s="118"/>
      <c r="B29" s="118"/>
      <c r="C29" s="118"/>
      <c r="D29" s="118"/>
      <c r="E29" s="118"/>
      <c r="F29" s="118"/>
      <c r="G29" s="118"/>
    </row>
    <row r="30" spans="1:7" s="104" customFormat="1">
      <c r="A30" s="118"/>
      <c r="B30" s="118"/>
      <c r="C30" s="118"/>
      <c r="D30" s="118"/>
      <c r="E30" s="118"/>
      <c r="F30" s="118"/>
      <c r="G30" s="118"/>
    </row>
    <row r="31" spans="1:7" s="104" customFormat="1">
      <c r="A31" s="277" t="s">
        <v>63</v>
      </c>
      <c r="B31" s="277"/>
      <c r="C31" s="277"/>
      <c r="D31" s="277"/>
      <c r="E31" s="277"/>
      <c r="F31" s="277"/>
      <c r="G31" s="277"/>
    </row>
    <row r="32" spans="1:7" s="104" customFormat="1">
      <c r="A32" s="117"/>
      <c r="B32" s="118"/>
      <c r="C32" s="118"/>
      <c r="D32" s="118"/>
      <c r="E32" s="118"/>
      <c r="F32" s="118"/>
      <c r="G32" s="118"/>
    </row>
    <row r="33" spans="1:7" s="104" customFormat="1">
      <c r="A33" s="281" t="s">
        <v>64</v>
      </c>
      <c r="B33" s="281"/>
      <c r="C33" s="281"/>
      <c r="D33" s="281"/>
      <c r="E33" s="281"/>
      <c r="F33" s="281"/>
      <c r="G33" s="281"/>
    </row>
    <row r="34" spans="1:7" s="104" customFormat="1">
      <c r="A34" s="116"/>
      <c r="B34" s="116"/>
      <c r="C34" s="116"/>
      <c r="D34" s="119"/>
      <c r="E34" s="119"/>
      <c r="F34" s="119"/>
      <c r="G34" s="119"/>
    </row>
    <row r="35" spans="1:7" s="104" customFormat="1">
      <c r="A35" s="116"/>
      <c r="B35" s="116"/>
      <c r="C35" s="116"/>
      <c r="D35" s="116"/>
      <c r="E35" s="120"/>
      <c r="F35" s="119"/>
      <c r="G35" s="119"/>
    </row>
    <row r="36" spans="1:7" s="104" customFormat="1" ht="60.75">
      <c r="A36" s="121" t="s">
        <v>65</v>
      </c>
      <c r="B36" s="122" t="s">
        <v>66</v>
      </c>
      <c r="C36" s="122" t="s">
        <v>48</v>
      </c>
      <c r="D36" s="122" t="s">
        <v>218</v>
      </c>
      <c r="E36" s="122" t="s">
        <v>222</v>
      </c>
      <c r="F36" s="270" t="s">
        <v>219</v>
      </c>
      <c r="G36" s="270"/>
    </row>
    <row r="37" spans="1:7" s="104" customFormat="1" ht="183">
      <c r="A37" s="123" t="s">
        <v>50</v>
      </c>
      <c r="B37" s="124" t="s">
        <v>67</v>
      </c>
      <c r="C37" s="125">
        <v>8.3299999999999999E-2</v>
      </c>
      <c r="D37" s="126" t="s">
        <v>223</v>
      </c>
      <c r="E37" s="129" t="s">
        <v>224</v>
      </c>
      <c r="F37" s="278"/>
      <c r="G37" s="278"/>
    </row>
    <row r="38" spans="1:7" ht="76.5">
      <c r="A38" s="123" t="s">
        <v>52</v>
      </c>
      <c r="B38" s="124" t="s">
        <v>68</v>
      </c>
      <c r="C38" s="125">
        <v>2.7799999999999998E-2</v>
      </c>
      <c r="D38" s="127" t="s">
        <v>225</v>
      </c>
      <c r="E38" s="129" t="s">
        <v>226</v>
      </c>
      <c r="F38" s="282" t="s">
        <v>227</v>
      </c>
      <c r="G38" s="282"/>
    </row>
    <row r="39" spans="1:7">
      <c r="A39" s="279"/>
      <c r="B39" s="279"/>
      <c r="C39" s="279"/>
      <c r="D39" s="128"/>
      <c r="E39" s="128"/>
      <c r="F39" s="119"/>
      <c r="G39" s="118"/>
    </row>
    <row r="40" spans="1:7" s="104" customFormat="1">
      <c r="A40" s="116"/>
      <c r="B40" s="116"/>
      <c r="C40" s="116"/>
      <c r="D40" s="118"/>
      <c r="E40" s="118"/>
      <c r="F40" s="118"/>
      <c r="G40" s="118"/>
    </row>
    <row r="41" spans="1:7" s="104" customFormat="1">
      <c r="A41" s="118"/>
      <c r="B41" s="118"/>
      <c r="C41" s="118"/>
      <c r="D41" s="118"/>
      <c r="E41" s="118"/>
      <c r="F41" s="118"/>
      <c r="G41" s="118"/>
    </row>
    <row r="42" spans="1:7" s="104" customFormat="1">
      <c r="A42" s="281" t="s">
        <v>69</v>
      </c>
      <c r="B42" s="281"/>
      <c r="C42" s="281"/>
      <c r="D42" s="281"/>
      <c r="E42" s="281"/>
      <c r="F42" s="281"/>
      <c r="G42" s="281"/>
    </row>
    <row r="43" spans="1:7" s="104" customFormat="1">
      <c r="A43" s="116"/>
      <c r="B43" s="116"/>
      <c r="C43" s="116"/>
      <c r="D43" s="116"/>
      <c r="E43" s="118"/>
      <c r="F43" s="118"/>
      <c r="G43" s="118"/>
    </row>
    <row r="44" spans="1:7" s="104" customFormat="1">
      <c r="A44" s="118"/>
      <c r="B44" s="118"/>
      <c r="C44" s="119"/>
      <c r="D44" s="116"/>
      <c r="E44" s="120"/>
      <c r="F44" s="119"/>
      <c r="G44" s="118"/>
    </row>
    <row r="45" spans="1:7" s="104" customFormat="1" ht="45.75">
      <c r="A45" s="121" t="s">
        <v>70</v>
      </c>
      <c r="B45" s="122" t="s">
        <v>71</v>
      </c>
      <c r="C45" s="122" t="s">
        <v>48</v>
      </c>
      <c r="D45" s="122" t="s">
        <v>218</v>
      </c>
      <c r="E45" s="122" t="s">
        <v>222</v>
      </c>
      <c r="F45" s="270" t="s">
        <v>219</v>
      </c>
      <c r="G45" s="270"/>
    </row>
    <row r="46" spans="1:7" s="104" customFormat="1" ht="167.25">
      <c r="A46" s="123" t="s">
        <v>50</v>
      </c>
      <c r="B46" s="124" t="s">
        <v>72</v>
      </c>
      <c r="C46" s="125">
        <v>0.2</v>
      </c>
      <c r="D46" s="126" t="s">
        <v>228</v>
      </c>
      <c r="E46" s="129" t="s">
        <v>229</v>
      </c>
      <c r="F46" s="278"/>
      <c r="G46" s="278"/>
    </row>
    <row r="47" spans="1:7" s="104" customFormat="1" ht="198">
      <c r="A47" s="123" t="s">
        <v>52</v>
      </c>
      <c r="B47" s="124" t="s">
        <v>73</v>
      </c>
      <c r="C47" s="125">
        <v>2.5000000000000001E-2</v>
      </c>
      <c r="D47" s="127" t="s">
        <v>230</v>
      </c>
      <c r="E47" s="129" t="s">
        <v>231</v>
      </c>
      <c r="F47" s="278"/>
      <c r="G47" s="278"/>
    </row>
    <row r="48" spans="1:7" s="104" customFormat="1" ht="244.5">
      <c r="A48" s="123" t="s">
        <v>54</v>
      </c>
      <c r="B48" s="124" t="s">
        <v>74</v>
      </c>
      <c r="C48" s="125">
        <v>0.03</v>
      </c>
      <c r="D48" s="126" t="s">
        <v>232</v>
      </c>
      <c r="E48" s="129" t="s">
        <v>233</v>
      </c>
      <c r="F48" s="272" t="s">
        <v>234</v>
      </c>
      <c r="G48" s="272"/>
    </row>
    <row r="49" spans="1:7" s="104" customFormat="1" ht="211.5">
      <c r="A49" s="123" t="s">
        <v>56</v>
      </c>
      <c r="B49" s="124" t="s">
        <v>75</v>
      </c>
      <c r="C49" s="125">
        <v>1.4999999999999999E-2</v>
      </c>
      <c r="D49" s="130" t="s">
        <v>235</v>
      </c>
      <c r="E49" s="129" t="s">
        <v>236</v>
      </c>
      <c r="F49" s="278"/>
      <c r="G49" s="278"/>
    </row>
    <row r="50" spans="1:7" ht="121.5">
      <c r="A50" s="123" t="s">
        <v>58</v>
      </c>
      <c r="B50" s="124" t="s">
        <v>76</v>
      </c>
      <c r="C50" s="125">
        <v>0.01</v>
      </c>
      <c r="D50" s="126" t="s">
        <v>237</v>
      </c>
      <c r="E50" s="129" t="s">
        <v>238</v>
      </c>
      <c r="F50" s="278"/>
      <c r="G50" s="278"/>
    </row>
    <row r="51" spans="1:7" s="104" customFormat="1" ht="106.5">
      <c r="A51" s="123" t="s">
        <v>60</v>
      </c>
      <c r="B51" s="124" t="s">
        <v>77</v>
      </c>
      <c r="C51" s="125">
        <v>6.0000000000000001E-3</v>
      </c>
      <c r="D51" s="127" t="s">
        <v>239</v>
      </c>
      <c r="E51" s="129" t="s">
        <v>240</v>
      </c>
      <c r="F51" s="278"/>
      <c r="G51" s="278"/>
    </row>
    <row r="52" spans="1:7" s="104" customFormat="1" ht="183">
      <c r="A52" s="123" t="s">
        <v>78</v>
      </c>
      <c r="B52" s="124" t="s">
        <v>79</v>
      </c>
      <c r="C52" s="125">
        <v>2E-3</v>
      </c>
      <c r="D52" s="126" t="s">
        <v>241</v>
      </c>
      <c r="E52" s="129" t="s">
        <v>242</v>
      </c>
      <c r="F52" s="278"/>
      <c r="G52" s="278"/>
    </row>
    <row r="53" spans="1:7" s="104" customFormat="1" ht="152.25">
      <c r="A53" s="123" t="s">
        <v>80</v>
      </c>
      <c r="B53" s="124" t="s">
        <v>81</v>
      </c>
      <c r="C53" s="125">
        <v>0.08</v>
      </c>
      <c r="D53" s="127" t="s">
        <v>243</v>
      </c>
      <c r="E53" s="129" t="s">
        <v>244</v>
      </c>
      <c r="F53" s="278"/>
      <c r="G53" s="278"/>
    </row>
    <row r="54" spans="1:7" s="104" customFormat="1">
      <c r="A54" s="279"/>
      <c r="B54" s="279"/>
      <c r="C54" s="131"/>
      <c r="D54" s="128"/>
      <c r="E54" s="128"/>
      <c r="F54" s="119"/>
      <c r="G54" s="118"/>
    </row>
    <row r="55" spans="1:7" s="104" customFormat="1">
      <c r="A55" s="280" t="s">
        <v>245</v>
      </c>
      <c r="B55" s="280"/>
      <c r="C55" s="280"/>
      <c r="D55" s="280"/>
      <c r="E55" s="280"/>
      <c r="F55" s="280"/>
      <c r="G55" s="280"/>
    </row>
    <row r="56" spans="1:7" s="104" customFormat="1">
      <c r="A56" s="132"/>
      <c r="B56" s="116"/>
      <c r="C56" s="131"/>
      <c r="D56" s="128"/>
      <c r="E56" s="128"/>
      <c r="F56" s="119"/>
      <c r="G56" s="118"/>
    </row>
    <row r="57" spans="1:7" s="104" customFormat="1">
      <c r="A57" s="118"/>
      <c r="B57" s="118"/>
      <c r="C57" s="118"/>
      <c r="D57" s="118"/>
      <c r="E57" s="118"/>
      <c r="F57" s="118"/>
      <c r="G57" s="118"/>
    </row>
    <row r="58" spans="1:7" s="104" customFormat="1">
      <c r="A58" s="270" t="s">
        <v>82</v>
      </c>
      <c r="B58" s="270"/>
      <c r="C58" s="270"/>
      <c r="D58" s="270"/>
      <c r="E58" s="270"/>
      <c r="F58" s="270"/>
      <c r="G58" s="270"/>
    </row>
    <row r="59" spans="1:7" s="104" customFormat="1">
      <c r="A59" s="116"/>
      <c r="B59" s="116"/>
      <c r="C59" s="116"/>
      <c r="D59" s="118"/>
      <c r="E59" s="118"/>
      <c r="F59" s="118"/>
      <c r="G59" s="118"/>
    </row>
    <row r="60" spans="1:7" s="104" customFormat="1">
      <c r="A60" s="116"/>
      <c r="B60" s="116"/>
      <c r="C60" s="116"/>
      <c r="D60" s="116"/>
      <c r="E60" s="120"/>
      <c r="F60" s="119"/>
      <c r="G60" s="118"/>
    </row>
    <row r="61" spans="1:7" s="104" customFormat="1" ht="30.75">
      <c r="A61" s="121" t="s">
        <v>83</v>
      </c>
      <c r="B61" s="122" t="s">
        <v>84</v>
      </c>
      <c r="C61" s="122" t="s">
        <v>246</v>
      </c>
      <c r="D61" s="122" t="s">
        <v>218</v>
      </c>
      <c r="E61" s="122" t="s">
        <v>222</v>
      </c>
      <c r="F61" s="270" t="s">
        <v>219</v>
      </c>
      <c r="G61" s="270"/>
    </row>
    <row r="62" spans="1:7" s="104" customFormat="1" ht="213">
      <c r="A62" s="123" t="s">
        <v>50</v>
      </c>
      <c r="B62" s="124" t="s">
        <v>85</v>
      </c>
      <c r="C62" s="133">
        <f>'ISSQN_e_Vale-Transporte'!F6</f>
        <v>0</v>
      </c>
      <c r="D62" s="126" t="s">
        <v>247</v>
      </c>
      <c r="E62" s="127" t="s">
        <v>248</v>
      </c>
      <c r="F62" s="272" t="s">
        <v>249</v>
      </c>
      <c r="G62" s="272"/>
    </row>
    <row r="63" spans="1:7" s="104" customFormat="1" ht="45.75">
      <c r="A63" s="123" t="s">
        <v>52</v>
      </c>
      <c r="B63" s="124" t="s">
        <v>86</v>
      </c>
      <c r="C63" s="133">
        <f>CCT!H6</f>
        <v>0</v>
      </c>
      <c r="D63" s="127" t="s">
        <v>250</v>
      </c>
      <c r="E63" s="127" t="s">
        <v>251</v>
      </c>
      <c r="F63" s="272" t="s">
        <v>252</v>
      </c>
      <c r="G63" s="272"/>
    </row>
    <row r="64" spans="1:7" s="104" customFormat="1">
      <c r="A64" s="123" t="s">
        <v>54</v>
      </c>
      <c r="B64" s="124" t="s">
        <v>88</v>
      </c>
      <c r="C64" s="133"/>
      <c r="D64" s="127"/>
      <c r="E64" s="127" t="s">
        <v>253</v>
      </c>
      <c r="F64" s="272"/>
      <c r="G64" s="272"/>
    </row>
    <row r="65" spans="1:7" s="104" customFormat="1" ht="45.75">
      <c r="A65" s="123" t="s">
        <v>56</v>
      </c>
      <c r="B65" s="124" t="s">
        <v>254</v>
      </c>
      <c r="C65" s="133">
        <f>CCT!I6</f>
        <v>0</v>
      </c>
      <c r="D65" s="127" t="s">
        <v>255</v>
      </c>
      <c r="E65" s="127" t="s">
        <v>253</v>
      </c>
      <c r="F65" s="272" t="s">
        <v>256</v>
      </c>
      <c r="G65" s="272"/>
    </row>
    <row r="66" spans="1:7">
      <c r="A66" s="118"/>
      <c r="B66" s="118"/>
      <c r="C66" s="118"/>
      <c r="D66" s="118"/>
      <c r="E66" s="118"/>
      <c r="F66" s="118"/>
      <c r="G66" s="118"/>
    </row>
    <row r="67" spans="1:7" s="104" customFormat="1">
      <c r="A67" s="118"/>
      <c r="B67" s="118"/>
      <c r="C67" s="118"/>
      <c r="D67" s="118"/>
      <c r="E67" s="118"/>
      <c r="F67" s="118"/>
      <c r="G67" s="118"/>
    </row>
    <row r="68" spans="1:7" s="104" customFormat="1">
      <c r="A68" s="277" t="s">
        <v>92</v>
      </c>
      <c r="B68" s="277"/>
      <c r="C68" s="277"/>
      <c r="D68" s="277"/>
      <c r="E68" s="277"/>
      <c r="F68" s="277"/>
      <c r="G68" s="277"/>
    </row>
    <row r="69" spans="1:7" s="104" customFormat="1">
      <c r="A69" s="116"/>
      <c r="B69" s="116"/>
      <c r="C69" s="116"/>
      <c r="D69" s="119"/>
      <c r="E69" s="118"/>
      <c r="F69" s="118"/>
      <c r="G69" s="118"/>
    </row>
    <row r="70" spans="1:7" s="104" customFormat="1">
      <c r="A70" s="116"/>
      <c r="B70" s="116"/>
      <c r="C70" s="116"/>
      <c r="D70" s="116"/>
      <c r="E70" s="120"/>
      <c r="F70" s="118"/>
      <c r="G70" s="118"/>
    </row>
    <row r="71" spans="1:7" s="104" customFormat="1" ht="30.75">
      <c r="A71" s="134">
        <v>3</v>
      </c>
      <c r="B71" s="122" t="s">
        <v>93</v>
      </c>
      <c r="C71" s="122" t="s">
        <v>48</v>
      </c>
      <c r="D71" s="122" t="s">
        <v>218</v>
      </c>
      <c r="E71" s="122" t="s">
        <v>222</v>
      </c>
      <c r="F71" s="270" t="s">
        <v>219</v>
      </c>
      <c r="G71" s="270"/>
    </row>
    <row r="72" spans="1:7" s="104" customFormat="1" ht="351">
      <c r="A72" s="135" t="s">
        <v>50</v>
      </c>
      <c r="B72" s="124" t="s">
        <v>94</v>
      </c>
      <c r="C72" s="125">
        <v>4.5999999999999999E-3</v>
      </c>
      <c r="D72" s="137" t="s">
        <v>257</v>
      </c>
      <c r="E72" s="127" t="s">
        <v>258</v>
      </c>
      <c r="F72" s="272" t="s">
        <v>259</v>
      </c>
      <c r="G72" s="272"/>
    </row>
    <row r="73" spans="1:7" s="104" customFormat="1" ht="45.75">
      <c r="A73" s="135" t="s">
        <v>52</v>
      </c>
      <c r="B73" s="124" t="s">
        <v>95</v>
      </c>
      <c r="C73" s="136">
        <v>4.0000000000000002E-4</v>
      </c>
      <c r="D73" s="127" t="s">
        <v>260</v>
      </c>
      <c r="E73" s="127" t="s">
        <v>261</v>
      </c>
      <c r="F73" s="272" t="s">
        <v>262</v>
      </c>
      <c r="G73" s="272"/>
    </row>
    <row r="74" spans="1:7" s="104" customFormat="1" ht="321">
      <c r="A74" s="135" t="s">
        <v>54</v>
      </c>
      <c r="B74" s="124" t="s">
        <v>96</v>
      </c>
      <c r="C74" s="125">
        <v>1.9400000000000001E-2</v>
      </c>
      <c r="D74" s="130" t="s">
        <v>263</v>
      </c>
      <c r="E74" s="127" t="s">
        <v>264</v>
      </c>
      <c r="F74" s="272" t="s">
        <v>265</v>
      </c>
      <c r="G74" s="272"/>
    </row>
    <row r="75" spans="1:7" s="104" customFormat="1" ht="87.75">
      <c r="A75" s="135" t="s">
        <v>56</v>
      </c>
      <c r="B75" s="124" t="s">
        <v>97</v>
      </c>
      <c r="C75" s="136">
        <v>7.1999999999999998E-3</v>
      </c>
      <c r="D75" s="130" t="s">
        <v>266</v>
      </c>
      <c r="E75" s="127" t="s">
        <v>267</v>
      </c>
      <c r="F75" s="272" t="s">
        <v>268</v>
      </c>
      <c r="G75" s="272"/>
    </row>
    <row r="76" spans="1:7" ht="198">
      <c r="A76" s="135" t="s">
        <v>58</v>
      </c>
      <c r="B76" s="124" t="s">
        <v>269</v>
      </c>
      <c r="C76" s="136">
        <v>0.04</v>
      </c>
      <c r="D76" s="127" t="s">
        <v>270</v>
      </c>
      <c r="E76" s="127" t="s">
        <v>271</v>
      </c>
      <c r="F76" s="272" t="s">
        <v>272</v>
      </c>
      <c r="G76" s="272"/>
    </row>
    <row r="77" spans="1:7" s="104" customFormat="1">
      <c r="A77" s="116"/>
      <c r="B77" s="116"/>
      <c r="C77" s="132"/>
      <c r="D77" s="128"/>
      <c r="E77" s="128"/>
      <c r="F77" s="118"/>
      <c r="G77" s="118"/>
    </row>
    <row r="78" spans="1:7" s="104" customFormat="1">
      <c r="A78" s="275" t="s">
        <v>273</v>
      </c>
      <c r="B78" s="275"/>
      <c r="C78" s="275"/>
      <c r="D78" s="275"/>
      <c r="E78" s="275"/>
      <c r="F78" s="275"/>
      <c r="G78" s="275"/>
    </row>
    <row r="79" spans="1:7" s="104" customFormat="1">
      <c r="A79" s="138"/>
      <c r="B79" s="116"/>
      <c r="C79" s="132"/>
      <c r="D79" s="128"/>
      <c r="E79" s="128"/>
      <c r="F79" s="118"/>
      <c r="G79" s="118"/>
    </row>
    <row r="80" spans="1:7" s="104" customFormat="1" ht="45.75" customHeight="1">
      <c r="A80" s="275" t="s">
        <v>274</v>
      </c>
      <c r="B80" s="275"/>
      <c r="C80" s="275"/>
      <c r="D80" s="275"/>
      <c r="E80" s="275"/>
      <c r="F80" s="275"/>
      <c r="G80" s="275"/>
    </row>
    <row r="81" spans="1:7" s="104" customFormat="1">
      <c r="A81" s="118"/>
      <c r="B81" s="118"/>
      <c r="C81" s="118"/>
      <c r="D81" s="118"/>
      <c r="E81" s="118"/>
      <c r="F81" s="118"/>
      <c r="G81" s="118"/>
    </row>
    <row r="82" spans="1:7" s="104" customFormat="1">
      <c r="A82" s="276" t="s">
        <v>99</v>
      </c>
      <c r="B82" s="276"/>
      <c r="C82" s="276"/>
      <c r="D82" s="276"/>
      <c r="E82" s="276"/>
      <c r="F82" s="276"/>
      <c r="G82" s="276"/>
    </row>
    <row r="83" spans="1:7" s="104" customFormat="1">
      <c r="A83" s="118"/>
      <c r="B83" s="118"/>
      <c r="C83" s="118"/>
      <c r="D83" s="118"/>
      <c r="E83" s="118"/>
      <c r="F83" s="118"/>
      <c r="G83" s="118"/>
    </row>
    <row r="84" spans="1:7" s="104" customFormat="1">
      <c r="A84" s="118"/>
      <c r="B84" s="118"/>
      <c r="C84" s="118"/>
      <c r="D84" s="116"/>
      <c r="E84" s="120"/>
      <c r="F84" s="119"/>
      <c r="G84" s="118"/>
    </row>
    <row r="85" spans="1:7" s="104" customFormat="1" ht="30.75">
      <c r="A85" s="121" t="s">
        <v>100</v>
      </c>
      <c r="B85" s="122" t="s">
        <v>101</v>
      </c>
      <c r="C85" s="122" t="s">
        <v>48</v>
      </c>
      <c r="D85" s="122" t="s">
        <v>218</v>
      </c>
      <c r="E85" s="122" t="s">
        <v>222</v>
      </c>
      <c r="F85" s="270" t="s">
        <v>219</v>
      </c>
      <c r="G85" s="270"/>
    </row>
    <row r="86" spans="1:7" s="104" customFormat="1" ht="60.75">
      <c r="A86" s="123" t="s">
        <v>50</v>
      </c>
      <c r="B86" s="124" t="s">
        <v>102</v>
      </c>
      <c r="C86" s="136">
        <v>0</v>
      </c>
      <c r="D86" s="126" t="s">
        <v>275</v>
      </c>
      <c r="E86" s="127" t="s">
        <v>276</v>
      </c>
      <c r="F86" s="272" t="s">
        <v>277</v>
      </c>
      <c r="G86" s="272"/>
    </row>
    <row r="87" spans="1:7" s="104" customFormat="1" ht="87.75">
      <c r="A87" s="123" t="s">
        <v>52</v>
      </c>
      <c r="B87" s="124" t="s">
        <v>101</v>
      </c>
      <c r="C87" s="136">
        <f>4.874/30/12</f>
        <v>1.3538888888888887E-2</v>
      </c>
      <c r="D87" s="130" t="s">
        <v>278</v>
      </c>
      <c r="E87" s="127" t="s">
        <v>279</v>
      </c>
      <c r="F87" s="272" t="s">
        <v>280</v>
      </c>
      <c r="G87" s="272"/>
    </row>
    <row r="88" spans="1:7" s="104" customFormat="1" ht="409.6">
      <c r="A88" s="123" t="s">
        <v>54</v>
      </c>
      <c r="B88" s="124" t="s">
        <v>103</v>
      </c>
      <c r="C88" s="136">
        <f>(((5/30)/12)*(0.015*1*0.5167))</f>
        <v>1.0764583333333333E-4</v>
      </c>
      <c r="D88" s="130" t="s">
        <v>281</v>
      </c>
      <c r="E88" s="130" t="s">
        <v>282</v>
      </c>
      <c r="F88" s="272" t="s">
        <v>283</v>
      </c>
      <c r="G88" s="272"/>
    </row>
    <row r="89" spans="1:7" s="104" customFormat="1" ht="70.5">
      <c r="A89" s="123" t="s">
        <v>56</v>
      </c>
      <c r="B89" s="124" t="s">
        <v>104</v>
      </c>
      <c r="C89" s="136">
        <f>0.9659/30/12</f>
        <v>2.6830555555555553E-3</v>
      </c>
      <c r="D89" s="130" t="s">
        <v>284</v>
      </c>
      <c r="E89" s="127" t="s">
        <v>285</v>
      </c>
      <c r="F89" s="273" t="s">
        <v>286</v>
      </c>
      <c r="G89" s="273"/>
    </row>
    <row r="90" spans="1:7" s="104" customFormat="1" ht="305.25">
      <c r="A90" s="123" t="s">
        <v>58</v>
      </c>
      <c r="B90" s="124" t="s">
        <v>105</v>
      </c>
      <c r="C90" s="136">
        <f>(120/30*0.4833*0.0032)</f>
        <v>6.18624E-3</v>
      </c>
      <c r="D90" s="127" t="s">
        <v>287</v>
      </c>
      <c r="E90" s="127" t="s">
        <v>288</v>
      </c>
      <c r="F90" s="274" t="s">
        <v>289</v>
      </c>
      <c r="G90" s="274"/>
    </row>
    <row r="91" spans="1:7">
      <c r="A91" s="118"/>
      <c r="B91" s="269"/>
      <c r="C91" s="269"/>
      <c r="D91" s="128"/>
      <c r="E91" s="128"/>
      <c r="F91" s="119"/>
      <c r="G91" s="118"/>
    </row>
    <row r="92" spans="1:7" s="104" customFormat="1">
      <c r="A92" s="270" t="s">
        <v>290</v>
      </c>
      <c r="B92" s="270"/>
      <c r="C92" s="270"/>
      <c r="D92" s="118"/>
      <c r="E92" s="118"/>
      <c r="F92" s="118"/>
      <c r="G92" s="118"/>
    </row>
    <row r="93" spans="1:7">
      <c r="A93" s="270" t="s">
        <v>291</v>
      </c>
      <c r="B93" s="270"/>
      <c r="C93" s="270"/>
      <c r="D93" s="119"/>
      <c r="E93" s="119"/>
      <c r="F93" s="118"/>
      <c r="G93" s="118"/>
    </row>
    <row r="94" spans="1:7" s="104" customFormat="1">
      <c r="A94" s="264" t="s">
        <v>292</v>
      </c>
      <c r="B94" s="264"/>
      <c r="C94" s="196">
        <v>1</v>
      </c>
      <c r="D94" s="119"/>
      <c r="E94" s="119"/>
      <c r="F94" s="118"/>
      <c r="G94" s="118"/>
    </row>
    <row r="95" spans="1:7" s="104" customFormat="1">
      <c r="A95" s="271" t="s">
        <v>293</v>
      </c>
      <c r="B95" s="271"/>
      <c r="C95" s="196">
        <v>3.4931999999999999</v>
      </c>
      <c r="D95" s="120"/>
      <c r="E95" s="119"/>
      <c r="F95" s="118"/>
      <c r="G95" s="118"/>
    </row>
    <row r="96" spans="1:7" s="104" customFormat="1">
      <c r="A96" s="264" t="s">
        <v>294</v>
      </c>
      <c r="B96" s="264"/>
      <c r="C96" s="196">
        <v>0.26879999999999998</v>
      </c>
      <c r="D96" s="116"/>
      <c r="E96" s="119"/>
      <c r="F96" s="118"/>
      <c r="G96" s="118"/>
    </row>
    <row r="97" spans="1:7" s="104" customFormat="1">
      <c r="A97" s="264" t="s">
        <v>295</v>
      </c>
      <c r="B97" s="264"/>
      <c r="C97" s="196">
        <v>4.2700000000000002E-2</v>
      </c>
      <c r="D97" s="128"/>
      <c r="E97" s="119"/>
      <c r="F97" s="118"/>
      <c r="G97" s="118"/>
    </row>
    <row r="98" spans="1:7" s="104" customFormat="1">
      <c r="A98" s="264" t="s">
        <v>296</v>
      </c>
      <c r="B98" s="264"/>
      <c r="C98" s="196">
        <v>3.5499999999999997E-2</v>
      </c>
      <c r="D98" s="128"/>
      <c r="E98" s="119"/>
      <c r="F98" s="118"/>
      <c r="G98" s="118"/>
    </row>
    <row r="99" spans="1:7" s="104" customFormat="1">
      <c r="A99" s="264" t="s">
        <v>297</v>
      </c>
      <c r="B99" s="264"/>
      <c r="C99" s="196">
        <v>0.02</v>
      </c>
      <c r="D99" s="128"/>
      <c r="E99" s="119"/>
      <c r="F99" s="118"/>
      <c r="G99" s="118"/>
    </row>
    <row r="100" spans="1:7" s="104" customFormat="1">
      <c r="A100" s="264" t="s">
        <v>298</v>
      </c>
      <c r="B100" s="264"/>
      <c r="C100" s="196">
        <v>4.0000000000000001E-3</v>
      </c>
      <c r="D100" s="128"/>
      <c r="E100" s="119"/>
      <c r="F100" s="118"/>
      <c r="G100" s="118"/>
    </row>
    <row r="101" spans="1:7" s="104" customFormat="1">
      <c r="A101" s="264" t="s">
        <v>299</v>
      </c>
      <c r="B101" s="264"/>
      <c r="C101" s="196">
        <v>9.7999999999999997E-3</v>
      </c>
      <c r="D101" s="128"/>
      <c r="E101" s="119"/>
      <c r="F101" s="118"/>
      <c r="G101" s="118"/>
    </row>
    <row r="102" spans="1:7" s="104" customFormat="1">
      <c r="A102" s="265" t="s">
        <v>62</v>
      </c>
      <c r="B102" s="265"/>
      <c r="C102" s="139">
        <f>SUM(C94:C101)</f>
        <v>4.8739999999999988</v>
      </c>
      <c r="D102" s="128"/>
      <c r="E102" s="119"/>
      <c r="F102" s="118"/>
      <c r="G102" s="118"/>
    </row>
    <row r="103" spans="1:7" s="104" customFormat="1">
      <c r="A103" s="266" t="s">
        <v>300</v>
      </c>
      <c r="B103" s="266"/>
      <c r="C103" s="266"/>
      <c r="D103" s="140"/>
      <c r="E103" s="119"/>
      <c r="F103" s="118"/>
      <c r="G103" s="118"/>
    </row>
    <row r="104" spans="1:7" s="104" customFormat="1">
      <c r="A104" s="267"/>
      <c r="B104" s="267"/>
      <c r="C104" s="141"/>
      <c r="D104" s="141"/>
      <c r="E104" s="142"/>
      <c r="F104" s="106"/>
      <c r="G104" s="106"/>
    </row>
    <row r="105" spans="1:7" s="104" customFormat="1">
      <c r="A105" s="268"/>
      <c r="B105" s="268"/>
      <c r="C105" s="141"/>
      <c r="D105" s="141"/>
      <c r="E105" s="142"/>
      <c r="F105" s="106"/>
      <c r="G105" s="106"/>
    </row>
  </sheetData>
  <sheetProtection sheet="1" objects="1" scenarios="1"/>
  <mergeCells count="76">
    <mergeCell ref="A1:D1"/>
    <mergeCell ref="A2:D3"/>
    <mergeCell ref="A4:D4"/>
    <mergeCell ref="A6:C6"/>
    <mergeCell ref="A8:B8"/>
    <mergeCell ref="A9:B9"/>
    <mergeCell ref="A10:B10"/>
    <mergeCell ref="A11:B11"/>
    <mergeCell ref="A12:B12"/>
    <mergeCell ref="A14:C14"/>
    <mergeCell ref="A16:B16"/>
    <mergeCell ref="A17:B17"/>
    <mergeCell ref="A18:B18"/>
    <mergeCell ref="A19:B19"/>
    <mergeCell ref="A20:B20"/>
    <mergeCell ref="A22:G22"/>
    <mergeCell ref="E25:G25"/>
    <mergeCell ref="E26:G26"/>
    <mergeCell ref="E27:G27"/>
    <mergeCell ref="A28:B28"/>
    <mergeCell ref="A31:G31"/>
    <mergeCell ref="A33:G33"/>
    <mergeCell ref="F36:G36"/>
    <mergeCell ref="F37:G37"/>
    <mergeCell ref="F38:G38"/>
    <mergeCell ref="A39:C39"/>
    <mergeCell ref="A42:G42"/>
    <mergeCell ref="F45:G45"/>
    <mergeCell ref="F46:G46"/>
    <mergeCell ref="F47:G47"/>
    <mergeCell ref="F48:G48"/>
    <mergeCell ref="F49:G49"/>
    <mergeCell ref="F50:G50"/>
    <mergeCell ref="F51:G51"/>
    <mergeCell ref="F52:G52"/>
    <mergeCell ref="F53:G53"/>
    <mergeCell ref="A54:B54"/>
    <mergeCell ref="A55:G55"/>
    <mergeCell ref="A58:G58"/>
    <mergeCell ref="F61:G61"/>
    <mergeCell ref="F62:G62"/>
    <mergeCell ref="F63:G63"/>
    <mergeCell ref="F64:G64"/>
    <mergeCell ref="F65:G65"/>
    <mergeCell ref="A68:G68"/>
    <mergeCell ref="A78:G78"/>
    <mergeCell ref="A80:G80"/>
    <mergeCell ref="A82:G82"/>
    <mergeCell ref="F85:G85"/>
    <mergeCell ref="F71:G71"/>
    <mergeCell ref="F72:G72"/>
    <mergeCell ref="F73:G73"/>
    <mergeCell ref="F74:G74"/>
    <mergeCell ref="F75:G75"/>
    <mergeCell ref="A105:B105"/>
    <mergeCell ref="A96:B96"/>
    <mergeCell ref="A97:B97"/>
    <mergeCell ref="A98:B98"/>
    <mergeCell ref="A99:B99"/>
    <mergeCell ref="A100:B100"/>
    <mergeCell ref="F1:G1"/>
    <mergeCell ref="A101:B101"/>
    <mergeCell ref="A102:B102"/>
    <mergeCell ref="A103:C103"/>
    <mergeCell ref="A104:B104"/>
    <mergeCell ref="B91:C91"/>
    <mergeCell ref="A92:C92"/>
    <mergeCell ref="A93:C93"/>
    <mergeCell ref="A94:B94"/>
    <mergeCell ref="A95:B95"/>
    <mergeCell ref="F86:G86"/>
    <mergeCell ref="F87:G87"/>
    <mergeCell ref="F88:G88"/>
    <mergeCell ref="F89:G89"/>
    <mergeCell ref="F90:G90"/>
    <mergeCell ref="F76:G76"/>
  </mergeCells>
  <hyperlinks>
    <hyperlink ref="A103" r:id="rId1" xr:uid="{00000000-0004-0000-0600-000000000000}"/>
  </hyperlinks>
  <printOptions horizontalCentered="1" verticalCentered="1"/>
  <pageMargins left="0" right="0" top="0" bottom="0" header="0" footer="0"/>
  <pageSetup paperSize="9" scale="32" firstPageNumber="0" pageOrder="overThenDown" orientation="portrait" horizontalDpi="300" verticalDpi="300"/>
  <headerFooter>
    <oddHeader>&amp;L&amp;"Times New Roman,Normal"&amp;12&amp;P&amp;R&amp;A</oddHeader>
    <oddFooter>&amp;CAv. Pastor Martin Luther King Junior, 126 - Torre 1000 sala 1318 Del Castilho - Cep. 20765-000 - Rio de Janeiro Contato: 21 3923-5276 / 21 98502-1341     e-mail: desa.servicos@gmail.com</oddFooter>
  </headerFooter>
  <rowBreaks count="1" manualBreakCount="1">
    <brk id="55" max="16383"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Arcangela Silva Casagrande</dc:creator>
  <cp:keywords/>
  <dc:description/>
  <cp:lastModifiedBy/>
  <cp:revision>470</cp:revision>
  <dcterms:created xsi:type="dcterms:W3CDTF">2018-01-23T22:35:16Z</dcterms:created>
  <dcterms:modified xsi:type="dcterms:W3CDTF">2023-08-10T16:50:08Z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y fmtid="{D5CDD505-2E9C-101B-9397-08002B2CF9AE}" pid="3" name="HyperlinksChanged">
    <vt:bool>false</vt:bool>
  </property>
  <property fmtid="{D5CDD505-2E9C-101B-9397-08002B2CF9AE}" pid="4" name="LinksUpToDate">
    <vt:bool>false</vt:bool>
  </property>
  <property fmtid="{D5CDD505-2E9C-101B-9397-08002B2CF9AE}" pid="5" name="ScaleCrop">
    <vt:bool>false</vt:bool>
  </property>
  <property fmtid="{D5CDD505-2E9C-101B-9397-08002B2CF9AE}" pid="6" name="ShareDoc">
    <vt:bool>false</vt:bool>
  </property>
</Properties>
</file>